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225" windowWidth="20730" windowHeight="11520" tabRatio="775"/>
  </bookViews>
  <sheets>
    <sheet name="4-1" sheetId="10" r:id="rId1"/>
    <sheet name="4-2" sheetId="11" r:id="rId2"/>
    <sheet name="4-3" sheetId="15" r:id="rId3"/>
    <sheet name="4-4" sheetId="12" r:id="rId4"/>
    <sheet name="5-1 და 5-2 ა" sheetId="29" r:id="rId5"/>
    <sheet name="5-1 და 5-2 ბ" sheetId="28" r:id="rId6"/>
    <sheet name="5-3" sheetId="16" r:id="rId7"/>
    <sheet name="5-4" sheetId="17" r:id="rId8"/>
    <sheet name="5-5" sheetId="19" r:id="rId9"/>
    <sheet name="5-6" sheetId="20" r:id="rId10"/>
    <sheet name="5-7" sheetId="22" r:id="rId11"/>
    <sheet name="5-8" sheetId="18" r:id="rId12"/>
    <sheet name="5-9" sheetId="23" r:id="rId13"/>
    <sheet name="5-10" sheetId="26" r:id="rId14"/>
    <sheet name="5-11" sheetId="13" r:id="rId15"/>
    <sheet name="5-12" sheetId="14" r:id="rId16"/>
    <sheet name="Sheet1" sheetId="30" r:id="rId17"/>
  </sheets>
  <definedNames>
    <definedName name="_xlnm._FilterDatabase" localSheetId="0" hidden="1">'4-1'!$A$1:$L$130</definedName>
    <definedName name="_xlnm._FilterDatabase" localSheetId="1" hidden="1">'4-2'!$A$1:$K$163</definedName>
    <definedName name="_xlnm._FilterDatabase" localSheetId="11" hidden="1">'5-8'!$B$11:$E$51</definedName>
    <definedName name="_xlnm.Print_Area" localSheetId="0">'4-1'!$A$1:$L$36</definedName>
    <definedName name="_xlnm.Print_Area" localSheetId="1">'4-2'!$A$1:$R$195</definedName>
    <definedName name="_xlnm.Print_Area" localSheetId="2">'4-3'!$B$1:$J$959</definedName>
    <definedName name="_xlnm.Print_Area" localSheetId="3">'4-4'!$A$1:$L$13</definedName>
    <definedName name="_xlnm.Print_Area" localSheetId="4">'5-1 და 5-2 ა'!$A$1:$F$17</definedName>
    <definedName name="_xlnm.Print_Area" localSheetId="5">'5-1 და 5-2 ბ'!$A$1:$S$60</definedName>
    <definedName name="_xlnm.Print_Area" localSheetId="13">'5-10'!$A$1:$H$25</definedName>
    <definedName name="_xlnm.Print_Area" localSheetId="14">'5-11'!$A$1:$F$26</definedName>
    <definedName name="_xlnm.Print_Area" localSheetId="15">'5-12'!$A$1:$N$31</definedName>
    <definedName name="_xlnm.Print_Area" localSheetId="6">'5-3'!$B$1:$N$11</definedName>
    <definedName name="_xlnm.Print_Area" localSheetId="7">'5-4'!$B$1:$M$9</definedName>
    <definedName name="_xlnm.Print_Area" localSheetId="8">'5-5'!$B$1:$D$69</definedName>
    <definedName name="_xlnm.Print_Area" localSheetId="9">'5-6'!$B$1:$C$5</definedName>
    <definedName name="_xlnm.Print_Area" localSheetId="10">'5-7'!$B$1:$D$13</definedName>
    <definedName name="_xlnm.Print_Area" localSheetId="11">'5-8'!$B$1:$O$53</definedName>
    <definedName name="_xlnm.Print_Area" localSheetId="12">'5-9'!$B$1:$E$21</definedName>
  </definedNames>
  <calcPr calcId="145621"/>
</workbook>
</file>

<file path=xl/calcChain.xml><?xml version="1.0" encoding="utf-8"?>
<calcChain xmlns="http://schemas.openxmlformats.org/spreadsheetml/2006/main">
  <c r="E6" i="17" l="1"/>
  <c r="C5" i="17"/>
  <c r="D5" i="17" s="1"/>
  <c r="E5" i="17" s="1"/>
  <c r="J9" i="16"/>
  <c r="I9" i="16"/>
  <c r="G9" i="16"/>
  <c r="F9" i="16"/>
  <c r="E9" i="16"/>
  <c r="N8" i="16"/>
  <c r="M8" i="16"/>
  <c r="K8" i="16"/>
  <c r="H8" i="16"/>
  <c r="H9" i="16" s="1"/>
  <c r="D8" i="16"/>
  <c r="N7" i="16"/>
  <c r="M7" i="16"/>
  <c r="L7" i="16"/>
  <c r="K7" i="16"/>
  <c r="N6" i="16"/>
  <c r="N9" i="16" s="1"/>
  <c r="M6" i="16"/>
  <c r="M9" i="16" s="1"/>
  <c r="D6" i="16"/>
  <c r="D9" i="16" s="1"/>
  <c r="C6" i="16"/>
  <c r="C9" i="16" s="1"/>
  <c r="L6" i="16" l="1"/>
  <c r="L9" i="16" s="1"/>
  <c r="L8" i="16"/>
  <c r="K6" i="16"/>
  <c r="K9" i="16" s="1"/>
  <c r="B114" i="10" l="1"/>
  <c r="B55" i="10" l="1"/>
  <c r="B43" i="10"/>
  <c r="B120" i="10" l="1"/>
  <c r="B100" i="10" l="1"/>
  <c r="B99" i="10"/>
  <c r="B17" i="10"/>
  <c r="B113" i="10" l="1"/>
  <c r="B112" i="10"/>
  <c r="B111" i="10"/>
  <c r="B71" i="10"/>
  <c r="B72" i="10"/>
  <c r="B56" i="10" l="1"/>
  <c r="B53" i="10"/>
  <c r="B52" i="10"/>
  <c r="B19" i="10"/>
  <c r="B124" i="10" l="1"/>
  <c r="B57" i="10" l="1"/>
  <c r="B75" i="10" l="1"/>
  <c r="B30" i="10"/>
  <c r="B26" i="10"/>
  <c r="B119" i="10" l="1"/>
  <c r="B121" i="10" l="1"/>
  <c r="B118" i="10"/>
  <c r="B117" i="10"/>
  <c r="B109" i="10"/>
  <c r="B107" i="10"/>
  <c r="B104" i="10"/>
  <c r="B103" i="10"/>
  <c r="B102" i="10"/>
  <c r="B90" i="10"/>
  <c r="B80" i="10"/>
  <c r="B78" i="10"/>
  <c r="B48" i="10"/>
  <c r="B44" i="10"/>
  <c r="B40" i="10"/>
  <c r="B36" i="10"/>
  <c r="B33" i="10"/>
  <c r="B32" i="10"/>
  <c r="B31" i="10"/>
  <c r="B29" i="10"/>
  <c r="B28" i="10"/>
  <c r="B27" i="10"/>
  <c r="B24" i="10"/>
  <c r="B13" i="10"/>
  <c r="B5" i="10"/>
  <c r="F30" i="14"/>
  <c r="E30" i="14"/>
  <c r="F25" i="13"/>
  <c r="E25" i="13"/>
  <c r="B129" i="10" l="1"/>
</calcChain>
</file>

<file path=xl/comments1.xml><?xml version="1.0" encoding="utf-8"?>
<comments xmlns="http://schemas.openxmlformats.org/spreadsheetml/2006/main">
  <authors>
    <author>Author</author>
  </authors>
  <commentList>
    <comment ref="D73" authorId="0">
      <text>
        <r>
          <rPr>
            <b/>
            <sz val="9"/>
            <color indexed="81"/>
            <rFont val="Tahoma"/>
            <family val="2"/>
          </rPr>
          <t>Author:</t>
        </r>
        <r>
          <rPr>
            <sz val="9"/>
            <color indexed="81"/>
            <rFont val="Tahoma"/>
            <family val="2"/>
          </rPr>
          <t xml:space="preserve">
მთლიანი ღირებულება 778693.64 ლარი</t>
        </r>
      </text>
    </comment>
    <comment ref="D110" authorId="0">
      <text>
        <r>
          <rPr>
            <b/>
            <sz val="9"/>
            <color indexed="81"/>
            <rFont val="Tahoma"/>
            <family val="2"/>
          </rPr>
          <t>Author:</t>
        </r>
        <r>
          <rPr>
            <sz val="9"/>
            <color indexed="81"/>
            <rFont val="Tahoma"/>
            <family val="2"/>
          </rPr>
          <t xml:space="preserve">
მთლიანი ღირებულება 7500</t>
        </r>
      </text>
    </comment>
  </commentList>
</comments>
</file>

<file path=xl/sharedStrings.xml><?xml version="1.0" encoding="utf-8"?>
<sst xmlns="http://schemas.openxmlformats.org/spreadsheetml/2006/main" count="3879" uniqueCount="692">
  <si>
    <t>სხვა ხარჯები</t>
  </si>
  <si>
    <t>ვალდებულებების კლება</t>
  </si>
  <si>
    <t>საქონელი და მომსახურება</t>
  </si>
  <si>
    <t>პროგრამის დასახელება</t>
  </si>
  <si>
    <t>ხარჯები</t>
  </si>
  <si>
    <t>შრომის ანაზღაურება</t>
  </si>
  <si>
    <t>გრანტები</t>
  </si>
  <si>
    <t>სუბსიდიები</t>
  </si>
  <si>
    <t>სოციალური უზრუნველყოფა</t>
  </si>
  <si>
    <t>არაფინანსური აქტივების ზრდა</t>
  </si>
  <si>
    <t>პროგრამული კოდი</t>
  </si>
  <si>
    <t>დამტკიცებული გეგმა</t>
  </si>
  <si>
    <t>დაზუსტებული გეგმა</t>
  </si>
  <si>
    <t>საკასო შესრულება</t>
  </si>
  <si>
    <t>ათას ლარებში</t>
  </si>
  <si>
    <t>ძირითადი CPV</t>
  </si>
  <si>
    <t>სავარაუდო ღირებულება</t>
  </si>
  <si>
    <t>შესყიდვის საშუალება</t>
  </si>
  <si>
    <t>კვარტლები</t>
  </si>
  <si>
    <t>ერთწლიანი/ მრავალწლიანი</t>
  </si>
  <si>
    <t>შესყიდვის საფუძველი</t>
  </si>
  <si>
    <t>დაფინანსების წყარო</t>
  </si>
  <si>
    <t>პრეისკურანტით</t>
  </si>
  <si>
    <t>ორეტაპიანი</t>
  </si>
  <si>
    <t>ალტერნატიული</t>
  </si>
  <si>
    <t>ერთობლივი</t>
  </si>
  <si>
    <t>შენიშვნა</t>
  </si>
  <si>
    <t>სულ:</t>
  </si>
  <si>
    <t>ლარებში</t>
  </si>
  <si>
    <t>მიმწოდებელი</t>
  </si>
  <si>
    <t>შესყიდვის ობიექტი</t>
  </si>
  <si>
    <t xml:space="preserve">ხელშეკრულების ღირებულება </t>
  </si>
  <si>
    <t xml:space="preserve">გადარიცხული თანხები </t>
  </si>
  <si>
    <t>ლარი</t>
  </si>
  <si>
    <t>აშშ დოლარი</t>
  </si>
  <si>
    <t>ევრო</t>
  </si>
  <si>
    <t xml:space="preserve">მიმწოდებელი </t>
  </si>
  <si>
    <t xml:space="preserve">გადარიცხული თანხა                               </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</si>
  <si>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sz val="14"/>
        <color indexed="8"/>
        <rFont val="Calibri"/>
        <family val="2"/>
      </rPr>
      <t xml:space="preserve"> მიერ გაცემული გრანტების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</si>
  <si>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t>
  </si>
  <si>
    <t>საგრანტო პროექტის დასახელება</t>
  </si>
  <si>
    <t>გრანტის მიმღები</t>
  </si>
  <si>
    <t>გრანტის მიზნობრიობა</t>
  </si>
  <si>
    <t>გრანტის მოცულობა</t>
  </si>
  <si>
    <t>გადარიცხული თანხის ოდენობა</t>
  </si>
  <si>
    <t>სულ ჯამურად</t>
  </si>
  <si>
    <t>ფონდის დასახელება</t>
  </si>
  <si>
    <t>მიზნობრიობა</t>
  </si>
  <si>
    <t>სამართლებრივი აქტი</t>
  </si>
  <si>
    <t>გადარიცხული თანხა</t>
  </si>
  <si>
    <r>
      <t>ინფორმაცია</t>
    </r>
    <r>
      <rPr>
        <b/>
        <u/>
        <sz val="11"/>
        <color indexed="8"/>
        <rFont val="Calibri"/>
        <family val="2"/>
      </rPr>
      <t xml:space="preserve"> </t>
    </r>
    <r>
      <rPr>
        <u/>
        <sz val="11"/>
        <color indexed="8"/>
        <rFont val="Calibri"/>
        <family val="2"/>
      </rPr>
      <t>(ორგანიზაციის დასახელება)-</t>
    </r>
    <r>
      <rPr>
        <b/>
        <sz val="14"/>
        <color indexed="8"/>
        <rFont val="Calibri"/>
        <family val="2"/>
      </rPr>
      <t xml:space="preserve">ისთვის საერთო დანიშნულების სახელმწიფო ფონდებიდან გამოყოფილი სახსრების ხარჯვის შესახებ </t>
    </r>
    <r>
      <rPr>
        <u/>
        <sz val="11"/>
        <color indexed="8"/>
        <rFont val="Calibri"/>
        <family val="2"/>
      </rPr>
      <t>(რიცხვი, თვე, წელი)</t>
    </r>
    <r>
      <rPr>
        <b/>
        <sz val="14"/>
        <color indexed="8"/>
        <rFont val="Calibri"/>
        <family val="2"/>
      </rPr>
      <t xml:space="preserve"> მდგომარეობით</t>
    </r>
  </si>
  <si>
    <t>ქონების დასახელება</t>
  </si>
  <si>
    <t>ნარჩენი ღირებულება</t>
  </si>
  <si>
    <t>ვის გადაეცა</t>
  </si>
  <si>
    <t>დასახელება</t>
  </si>
  <si>
    <t>თანამდებობის პირები</t>
  </si>
  <si>
    <t>სულ</t>
  </si>
  <si>
    <t>თანამდებობრივი სარგო</t>
  </si>
  <si>
    <t>დანამატი</t>
  </si>
  <si>
    <t>პრემია</t>
  </si>
  <si>
    <t>მივლინება ქვეყნის შიგნით</t>
  </si>
  <si>
    <t>მივლინება ქვეყნის გარეთ</t>
  </si>
  <si>
    <t>გამოშვების წელი</t>
  </si>
  <si>
    <t>ავტომანქანის მოდელი</t>
  </si>
  <si>
    <t>ლიტრებში</t>
  </si>
  <si>
    <r>
      <t>ინფორმაცია 20-- წლის განმავლობაში</t>
    </r>
    <r>
      <rPr>
        <sz val="11"/>
        <color theme="1"/>
        <rFont val="Calibri"/>
        <family val="2"/>
        <scheme val="minor"/>
      </rPr>
      <t xml:space="preserve"> </t>
    </r>
    <r>
      <rPr>
        <u/>
        <sz val="11"/>
        <color indexed="8"/>
        <rFont val="Calibri"/>
        <family val="2"/>
      </rPr>
      <t>(ორგანიზაციის დასახელება)-</t>
    </r>
    <r>
      <rPr>
        <b/>
        <u/>
        <sz val="14"/>
        <color indexed="8"/>
        <rFont val="Calibri"/>
        <family val="2"/>
      </rPr>
      <t>თვის</t>
    </r>
    <r>
      <rPr>
        <b/>
        <sz val="14"/>
        <color indexed="8"/>
        <rFont val="Calibri"/>
        <family val="2"/>
      </rPr>
      <t xml:space="preserve"> უცხო სახელმწიფოთა მთავრობების, საერთაშორისო ორგანიზაციებისა და სხვა დონის სახელმწიფო ერთეულების მიერ გამოყოფილი გრანტების და კრედიტების შესახებ</t>
    </r>
    <r>
      <rPr>
        <u/>
        <sz val="11"/>
        <color indexed="8"/>
        <rFont val="Calibri"/>
        <family val="2"/>
      </rPr>
      <t xml:space="preserve"> (რიცხვი, თვე, წელი) </t>
    </r>
    <r>
      <rPr>
        <b/>
        <sz val="14"/>
        <color indexed="8"/>
        <rFont val="Calibri"/>
        <family val="2"/>
      </rPr>
      <t>მდგომარეობით</t>
    </r>
  </si>
  <si>
    <t xml:space="preserve"> პროექტის დასახელება</t>
  </si>
  <si>
    <t>დონორის დასახელება</t>
  </si>
  <si>
    <t>გრანტის/კრედიტის მიზნობრიობა</t>
  </si>
  <si>
    <t>ჩამორიცხული თანხის ოდენობა</t>
  </si>
  <si>
    <t>2011 წელი</t>
  </si>
  <si>
    <t>საბიუჯეტო ასიგნებები</t>
  </si>
  <si>
    <t>kanonmdeblobiT nebadarTuli sxva Semosavlebi</t>
  </si>
  <si>
    <t>grantebi</t>
  </si>
  <si>
    <t>sabiujeto asignebebi</t>
  </si>
  <si>
    <t>2011 wlis biujetiს შესრულება</t>
  </si>
  <si>
    <t>შემოსულობები</t>
  </si>
  <si>
    <t>I. შემოსავლები</t>
  </si>
  <si>
    <t>საკუთარი შემოსავლები</t>
  </si>
  <si>
    <t>მათ შორის:</t>
  </si>
  <si>
    <t>გაწეული მომსახურებიდან</t>
  </si>
  <si>
    <t>დეპოზიტებზე საპროცენტო შემოსავლები</t>
  </si>
  <si>
    <t>სხვა ეკონომიკური საქმიანობიდან</t>
  </si>
  <si>
    <t>სხვა არაკლასიფიცირებული შემოსავლები</t>
  </si>
  <si>
    <t>II. არაფინანსური აქტივების კლება</t>
  </si>
  <si>
    <t>III. ფინანსური აქტივების კლება</t>
  </si>
  <si>
    <t>IV. ვალდებულებების ზრდა</t>
  </si>
  <si>
    <t>გადასახდელები</t>
  </si>
  <si>
    <t>I. ხარჯები</t>
  </si>
  <si>
    <t>წოდებრივი სარგო</t>
  </si>
  <si>
    <t>ჰონორარი</t>
  </si>
  <si>
    <t>კომპენსაცია</t>
  </si>
  <si>
    <t>შტატგარეშე მომუშავეთა ანაზღაურება</t>
  </si>
  <si>
    <t>მივლინება</t>
  </si>
  <si>
    <t>ოფისის ხარჯები</t>
  </si>
  <si>
    <t>წარმომადგენლობითი ხარჯები</t>
  </si>
  <si>
    <t>კვების ხარჯები</t>
  </si>
  <si>
    <t>სამედიცინო ხარჯები</t>
  </si>
  <si>
    <t xml:space="preserve">რბილი ინვენტარისა და უნიფორმის შეძენის და პირად ჰიგიენასთან დაკავშირებული ხარჯები </t>
  </si>
  <si>
    <t xml:space="preserve">ტრანსპორტის, ტექნიკისა და იარაღის ექსპლოატაციისა და მოვლა-შენახვის ხარჯები </t>
  </si>
  <si>
    <t xml:space="preserve"> სხვა დანარჩენი საქონელი და მომსახურება </t>
  </si>
  <si>
    <t>პროცენტი</t>
  </si>
  <si>
    <t>II. არაფინანსური აქტივების ზრდა</t>
  </si>
  <si>
    <t>ძირითადი აქტივები</t>
  </si>
  <si>
    <t>შენობა-ნაგებობები</t>
  </si>
  <si>
    <t>მანქანა-დანადგარები და ინვენტარი</t>
  </si>
  <si>
    <t>სხვა ძირითადი აქტივები</t>
  </si>
  <si>
    <t>მატერიალური მარაგები</t>
  </si>
  <si>
    <t>ფასეულობები</t>
  </si>
  <si>
    <t>არაწარმოებული აქტივები</t>
  </si>
  <si>
    <t>III. ფინანსური აქტივების ზრდა</t>
  </si>
  <si>
    <t>IV. ვალდებულებების კლება</t>
  </si>
  <si>
    <t>ნაშთის ცვლილება</t>
  </si>
  <si>
    <t>საბიუჯეტო სახსრები</t>
  </si>
  <si>
    <t>კანონმდებლობით ნებადართული შემოსავლები</t>
  </si>
  <si>
    <t>------------------------------------</t>
  </si>
  <si>
    <t>---------</t>
  </si>
  <si>
    <t>სამხედრო ტექნიკისა და ტყვია-წამლის შეძენის ხარჯი</t>
  </si>
  <si>
    <r>
      <rPr>
        <u/>
        <sz val="11"/>
        <color indexed="8"/>
        <rFont val="Calibri"/>
        <family val="2"/>
      </rPr>
      <t>(ორგანიზაციის დასახელება)-</t>
    </r>
    <r>
      <rPr>
        <b/>
        <sz val="14"/>
        <color indexed="8"/>
        <rFont val="Calibri"/>
        <family val="2"/>
      </rPr>
      <t xml:space="preserve">ის 20-- წლის დამტკიცებული და დაზუსტებული ბიუჯეტი და მისი შესრულება </t>
    </r>
    <r>
      <rPr>
        <u/>
        <sz val="11"/>
        <color indexed="8"/>
        <rFont val="Calibri"/>
        <family val="2"/>
      </rPr>
      <t xml:space="preserve"> (რიცხვი, თვე, წელი)</t>
    </r>
    <r>
      <rPr>
        <b/>
        <sz val="14"/>
        <color indexed="8"/>
        <rFont val="Calibri"/>
        <family val="2"/>
      </rPr>
      <t xml:space="preserve"> მდგომარეობით</t>
    </r>
  </si>
  <si>
    <r>
      <t xml:space="preserve">დანართი </t>
    </r>
    <r>
      <rPr>
        <b/>
        <i/>
        <sz val="12"/>
        <color indexed="8"/>
        <rFont val="Calibri"/>
        <family val="2"/>
      </rPr>
      <t>№1</t>
    </r>
  </si>
  <si>
    <r>
      <t xml:space="preserve">დანართი </t>
    </r>
    <r>
      <rPr>
        <b/>
        <i/>
        <sz val="12"/>
        <color indexed="8"/>
        <rFont val="Calibri"/>
        <family val="2"/>
      </rPr>
      <t>№2</t>
    </r>
  </si>
  <si>
    <r>
      <t xml:space="preserve">დანართი </t>
    </r>
    <r>
      <rPr>
        <b/>
        <i/>
        <sz val="12"/>
        <color indexed="8"/>
        <rFont val="Calibri"/>
        <family val="2"/>
      </rPr>
      <t>№4</t>
    </r>
  </si>
  <si>
    <r>
      <t xml:space="preserve">დანართი </t>
    </r>
    <r>
      <rPr>
        <b/>
        <i/>
        <sz val="12"/>
        <color indexed="8"/>
        <rFont val="Calibri"/>
        <family val="2"/>
      </rPr>
      <t>№5ა</t>
    </r>
  </si>
  <si>
    <r>
      <t xml:space="preserve">დანართი </t>
    </r>
    <r>
      <rPr>
        <b/>
        <i/>
        <sz val="12"/>
        <color indexed="8"/>
        <rFont val="Calibri"/>
        <family val="2"/>
      </rPr>
      <t>№6</t>
    </r>
  </si>
  <si>
    <r>
      <t xml:space="preserve">დანართი </t>
    </r>
    <r>
      <rPr>
        <b/>
        <i/>
        <sz val="12"/>
        <color indexed="8"/>
        <rFont val="Calibri"/>
        <family val="2"/>
      </rPr>
      <t>№7</t>
    </r>
  </si>
  <si>
    <r>
      <t xml:space="preserve">დანართი </t>
    </r>
    <r>
      <rPr>
        <b/>
        <i/>
        <sz val="12"/>
        <color indexed="8"/>
        <rFont val="Calibri"/>
        <family val="2"/>
      </rPr>
      <t>№8</t>
    </r>
  </si>
  <si>
    <r>
      <t xml:space="preserve">დანართი </t>
    </r>
    <r>
      <rPr>
        <b/>
        <i/>
        <sz val="12"/>
        <color indexed="8"/>
        <rFont val="Calibri"/>
        <family val="2"/>
      </rPr>
      <t>№9</t>
    </r>
  </si>
  <si>
    <r>
      <t xml:space="preserve">დანართი </t>
    </r>
    <r>
      <rPr>
        <b/>
        <i/>
        <sz val="12"/>
        <color indexed="8"/>
        <rFont val="Calibri"/>
        <family val="2"/>
      </rPr>
      <t>№10</t>
    </r>
  </si>
  <si>
    <r>
      <t xml:space="preserve">დანართი </t>
    </r>
    <r>
      <rPr>
        <b/>
        <i/>
        <sz val="12"/>
        <color indexed="8"/>
        <rFont val="Calibri"/>
        <family val="2"/>
      </rPr>
      <t>№11</t>
    </r>
  </si>
  <si>
    <r>
      <t xml:space="preserve">დანართი </t>
    </r>
    <r>
      <rPr>
        <b/>
        <i/>
        <sz val="12"/>
        <color indexed="8"/>
        <rFont val="Calibri"/>
        <family val="2"/>
      </rPr>
      <t>№12</t>
    </r>
  </si>
  <si>
    <r>
      <t xml:space="preserve">დანართი </t>
    </r>
    <r>
      <rPr>
        <b/>
        <i/>
        <sz val="12"/>
        <color indexed="8"/>
        <rFont val="Calibri"/>
        <family val="2"/>
      </rPr>
      <t>№13</t>
    </r>
  </si>
  <si>
    <r>
      <t xml:space="preserve">დანართი </t>
    </r>
    <r>
      <rPr>
        <b/>
        <i/>
        <sz val="12"/>
        <color indexed="8"/>
        <rFont val="Calibri"/>
        <family val="2"/>
      </rPr>
      <t>№14</t>
    </r>
  </si>
  <si>
    <r>
      <t xml:space="preserve">დანართი </t>
    </r>
    <r>
      <rPr>
        <b/>
        <i/>
        <sz val="12"/>
        <color indexed="8"/>
        <rFont val="Calibri"/>
        <family val="2"/>
      </rPr>
      <t>№15</t>
    </r>
  </si>
  <si>
    <r>
      <rPr>
        <b/>
        <sz val="10"/>
        <color indexed="8"/>
        <rFont val="Calibri"/>
        <family val="2"/>
      </rPr>
      <t>შენიშვნა **</t>
    </r>
    <r>
      <rPr>
        <sz val="10"/>
        <color indexed="8"/>
        <rFont val="Calibri"/>
        <family val="2"/>
      </rPr>
      <t>: დანართი ქვეყნდება კვარტალურად, კვარტლის დასრულებიდან 1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</si>
  <si>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</si>
  <si>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1"/>
        <color indexed="8"/>
        <rFont val="Calibri"/>
        <family val="2"/>
      </rPr>
      <t xml:space="preserve">შენიშვნა: </t>
    </r>
    <r>
      <rPr>
        <sz val="11"/>
        <color theme="1"/>
        <rFont val="Calibri"/>
        <family val="2"/>
        <scheme val="minor"/>
      </rPr>
      <t>დანართი ქვეყნდება წლიურად,  წლის დასრულებიდან 3 თვის განმავლობაში.</t>
    </r>
  </si>
  <si>
    <t>I კვარტალი</t>
  </si>
  <si>
    <t>II კვარტალი</t>
  </si>
  <si>
    <t>III კვარტალი</t>
  </si>
  <si>
    <t>IV კვარტალი</t>
  </si>
  <si>
    <r>
      <rPr>
        <b/>
        <sz val="10"/>
        <color indexed="8"/>
        <rFont val="Calibri"/>
        <family val="2"/>
      </rPr>
      <t>შენიშვნა *:</t>
    </r>
    <r>
      <rPr>
        <sz val="10"/>
        <color indexed="8"/>
        <rFont val="Calibri"/>
        <family val="2"/>
      </rPr>
      <t xml:space="preserve"> 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</si>
  <si>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r>
      <rPr>
        <b/>
        <sz val="10"/>
        <color indexed="8"/>
        <rFont val="Calibri"/>
        <family val="2"/>
      </rPr>
      <t xml:space="preserve">შენიშვნა *: </t>
    </r>
    <r>
      <rPr>
        <sz val="10"/>
        <color indexed="8"/>
        <rFont val="Calibri"/>
        <family val="2"/>
      </rPr>
      <t>აღნიშნულ ცხრილში უნდა აისახოს ორგანიზაციის მიერ განხორციელებული ყველა სახელმწიფო შესყიდვა დაფინანსების წყაროს მიუხედავად. ინფორმაციის შეტანა უნდა მოხდეს დაფინანსების წყაროების მიხედვით. იმ შემთხვევაში,  თუ ერთი ხელშეკრულება გაფორმებულია ორი ან მეტი სხვადასხვა დაფინანსების წყაროს საფუძველზე, ხელშეკრულება უნდა დაიყოს დაფინანსების წყაროების შესაბამისად და ამგვარად აისახოს ამ ცხრილში.</t>
    </r>
  </si>
  <si>
    <t>სხვა დანარჩენი თანამშრომელი</t>
  </si>
  <si>
    <t>გრანტის/კრედიტის მოცულობა შესაბამის ვალუტაში</t>
  </si>
  <si>
    <r>
      <rPr>
        <b/>
        <sz val="10"/>
        <color indexed="8"/>
        <rFont val="Calibri"/>
        <family val="2"/>
      </rP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</si>
  <si>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r>
      <rPr>
        <b/>
        <sz val="10"/>
        <color indexed="8"/>
        <rFont val="Calibri"/>
        <family val="2"/>
      </rPr>
      <t xml:space="preserve">შენიშვნა *: </t>
    </r>
    <r>
      <rPr>
        <sz val="10"/>
        <color indexed="8"/>
        <rFont val="Calibri"/>
        <family val="2"/>
      </rPr>
      <t>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t>
    </r>
    <r>
      <rPr>
        <sz val="11"/>
        <color indexed="8"/>
        <rFont val="Calibri"/>
        <family val="2"/>
      </rPr>
      <t>22 ბრძანებულების მე-8 მუხლით განსაზღვრული პირები.</t>
    </r>
  </si>
  <si>
    <t>ხელშეკრულების მოქმედების ვადა</t>
  </si>
  <si>
    <r>
      <rPr>
        <b/>
        <sz val="10"/>
        <color indexed="8"/>
        <rFont val="Calibri"/>
        <family val="2"/>
      </rPr>
      <t>შენიშვნა *:</t>
    </r>
    <r>
      <rPr>
        <sz val="10"/>
        <color indexed="8"/>
        <rFont val="Calibri"/>
        <family val="2"/>
      </rPr>
      <t xml:space="preserve"> თანამდებობის პირებში იგულისხმებიან „საჯარო სამსახურში ინტერესთა შეუთავსებლობისა და კორუფციის შესახებ“ საქართველოს კანონის მე-2 მუხლითა და „თანამდებობის პირის ქონებრივი მდგომარეობის დეკლარაციის წარდგენის წესისა და იმ თანამდებობის პირთა თანამდებობრივი რეესტრის დამტკიცების შესახებ, რომელთათვისაც სავალდებულოა ქონებრივი მდგომარეობის დეკლარაციის შევსება“ საქართველოს პრეზიდენტის 2010 წლის 14 იანვრის №22 ბრძანებულების მე-8 მუხლით განსაზღვრული პირები.</t>
    </r>
  </si>
  <si>
    <t>შესაბამის ვალუტაში</t>
  </si>
  <si>
    <t>კონვერტირებული ლარში</t>
  </si>
  <si>
    <r>
      <rPr>
        <b/>
        <sz val="11"/>
        <color indexed="8"/>
        <rFont val="Calibri"/>
        <family val="2"/>
      </rPr>
      <t xml:space="preserve">შენიშვნა **: </t>
    </r>
    <r>
      <rPr>
        <sz val="11"/>
        <color theme="1"/>
        <rFont val="Calibri"/>
        <family val="2"/>
        <scheme val="minor"/>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</si>
  <si>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r>
      <rPr>
        <b/>
        <sz val="10"/>
        <color indexed="8"/>
        <rFont val="Calibri"/>
        <family val="2"/>
      </rPr>
      <t xml:space="preserve">შენიშვნა**: </t>
    </r>
    <r>
      <rPr>
        <sz val="10"/>
        <color indexed="8"/>
        <rFont val="Calibri"/>
        <family val="2"/>
      </rPr>
      <t>დანართი ქვეყნდება წლიურად,  წლის დასრულებიდან 3 თვის განმავლობაში.</t>
    </r>
  </si>
  <si>
    <r>
      <rPr>
        <b/>
        <sz val="10"/>
        <color indexed="8"/>
        <rFont val="Calibri"/>
        <family val="2"/>
      </rPr>
      <t>შენიშვნა*:</t>
    </r>
    <r>
      <rPr>
        <sz val="10"/>
        <color indexed="8"/>
        <rFont val="Calibri"/>
        <family val="2"/>
      </rPr>
      <t xml:space="preserve"> დანართში მოტანილი ინფორმაცია უნდა მოიცავდეს ყველა სახის (როგორც ქვეყნის შიგნით, ისე ქვეყნის გარეთ) სატელეფონო საუბრებზე გაწეულ ხარჯს.</t>
    </r>
  </si>
  <si>
    <r>
      <rPr>
        <b/>
        <sz val="11"/>
        <color indexed="8"/>
        <rFont val="Calibri"/>
        <family val="2"/>
      </rPr>
      <t xml:space="preserve">შენიშვნა *: </t>
    </r>
    <r>
      <rPr>
        <sz val="11"/>
        <color theme="1"/>
        <rFont val="Calibri"/>
        <family val="2"/>
        <scheme val="minor"/>
      </rPr>
      <t>დანართი გათვალისწინებულია საქართველოს იუსტიციის სამინისტროს აპარატისა და სახელმწიფო საქვეუწყებო დაწესებულების - საქართველოს პროკურატურისათვის.</t>
    </r>
  </si>
  <si>
    <t xml:space="preserve">გამოყოფილი თანხა </t>
  </si>
  <si>
    <t>ლარში</t>
  </si>
  <si>
    <r>
      <rPr>
        <b/>
        <sz val="10"/>
        <color indexed="8"/>
        <rFont val="Calibri"/>
        <family val="2"/>
      </rPr>
      <t>შენიშვნა:</t>
    </r>
    <r>
      <rPr>
        <sz val="10"/>
        <color indexed="8"/>
        <rFont val="Calibri"/>
        <family val="2"/>
      </rPr>
      <t xml:space="preserve"> დანართი ქვეყნდება კვარტალურად, კვარტლის დასრულებიდან 1 თვის განმავლობაში</t>
    </r>
  </si>
  <si>
    <r>
      <t xml:space="preserve"> ინფორმაცია</t>
    </r>
    <r>
      <rPr>
        <u/>
        <sz val="11"/>
        <color indexed="8"/>
        <rFont val="Calibri"/>
        <family val="2"/>
      </rPr>
      <t xml:space="preserve"> (სსიპ აღსრულების ეროვნული ბიურო)</t>
    </r>
    <r>
      <rPr>
        <b/>
        <sz val="14"/>
        <color indexed="8"/>
        <rFont val="Calibri"/>
        <family val="2"/>
      </rPr>
      <t xml:space="preserve">-ის სატელეფონო საუბრებზე (საერთაშორისო და ადგილობრივი ზარები) გაწეული ხარჯების შესახებ </t>
    </r>
    <r>
      <rPr>
        <u/>
        <sz val="11"/>
        <color indexed="8"/>
        <rFont val="Calibri"/>
        <family val="2"/>
      </rPr>
      <t>(31.12.2013)</t>
    </r>
    <r>
      <rPr>
        <b/>
        <sz val="14"/>
        <color indexed="8"/>
        <rFont val="Calibri"/>
        <family val="2"/>
      </rPr>
      <t xml:space="preserve"> მდგომარეობით</t>
    </r>
  </si>
  <si>
    <t>2013 წლის განმავლობაში სატელეფონო საუბრებზე  გაწეული სატელეკომუნიკაციო  ხარჯები ჯამურად</t>
  </si>
  <si>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ბალანსზე რიცხული ავტოსატრანსპორტო საშუალებების ტექნიკურ მომსახურებაზე გაწეული ხარჯების შესახებ </t>
    </r>
    <r>
      <rPr>
        <u/>
        <sz val="11"/>
        <color indexed="8"/>
        <rFont val="Calibri"/>
        <family val="2"/>
      </rPr>
      <t>(31.12.2013)</t>
    </r>
    <r>
      <rPr>
        <b/>
        <sz val="14"/>
        <color indexed="8"/>
        <rFont val="Calibri"/>
        <family val="2"/>
      </rPr>
      <t xml:space="preserve"> მდგომარეობით</t>
    </r>
  </si>
  <si>
    <t>2013წლის განმავლობაში ავტოსატრანსპორტო საშუალებების ტექნიკურ მომსახურებაზე გაწეული ხარჯები</t>
  </si>
  <si>
    <r>
      <t xml:space="preserve"> ინფორმაცია</t>
    </r>
    <r>
      <rPr>
        <u/>
        <sz val="11"/>
        <color indexed="8"/>
        <rFont val="Calibri"/>
        <family val="2"/>
      </rPr>
      <t xml:space="preserve"> სსიპ აღსრულების ეროვნული ბიუროს</t>
    </r>
    <r>
      <rPr>
        <b/>
        <sz val="14"/>
        <color indexed="8"/>
        <rFont val="Calibri"/>
        <family val="2"/>
      </rPr>
      <t xml:space="preserve"> მიერ მოხმარებული საწვავის შესახებ </t>
    </r>
    <r>
      <rPr>
        <u/>
        <sz val="11"/>
        <color indexed="8"/>
        <rFont val="Calibri"/>
        <family val="2"/>
      </rPr>
      <t>31.12.2013</t>
    </r>
    <r>
      <rPr>
        <b/>
        <sz val="14"/>
        <color indexed="8"/>
        <rFont val="Calibri"/>
        <family val="2"/>
      </rPr>
      <t xml:space="preserve"> მდგომარეობით</t>
    </r>
  </si>
  <si>
    <t>2013 წლის განმავლობაში მოხმარებული საწვავის ხარჯი</t>
  </si>
  <si>
    <r>
      <t xml:space="preserve">ინფორმაცია </t>
    </r>
    <r>
      <rPr>
        <u/>
        <sz val="11"/>
        <color indexed="8"/>
        <rFont val="Calibri"/>
        <family val="2"/>
      </rPr>
      <t xml:space="preserve">სსიპ აღსრულების ეროვნული ბიუროს </t>
    </r>
    <r>
      <rPr>
        <b/>
        <sz val="14"/>
        <color indexed="8"/>
        <rFont val="Calibri"/>
        <family val="2"/>
      </rPr>
      <t>ბალანსზე რიცხული ავტომანქანების შესახებ</t>
    </r>
    <r>
      <rPr>
        <u/>
        <sz val="11"/>
        <color indexed="8"/>
        <rFont val="Calibri"/>
        <family val="2"/>
      </rPr>
      <t xml:space="preserve"> 31.12.2013</t>
    </r>
    <r>
      <rPr>
        <b/>
        <sz val="14"/>
        <color indexed="8"/>
        <rFont val="Calibri"/>
        <family val="2"/>
      </rPr>
      <t xml:space="preserve"> მდგომარეობით</t>
    </r>
  </si>
  <si>
    <r>
      <t xml:space="preserve">ინფორმაცია </t>
    </r>
    <r>
      <rPr>
        <sz val="11"/>
        <color indexed="8"/>
        <rFont val="Calibri"/>
        <family val="2"/>
      </rPr>
      <t>(</t>
    </r>
    <r>
      <rPr>
        <u/>
        <sz val="11"/>
        <color indexed="8"/>
        <rFont val="Calibri"/>
        <family val="2"/>
      </rPr>
      <t>სსიპ აღსრულების ეროვნული ბიურო)</t>
    </r>
    <r>
      <rPr>
        <b/>
        <sz val="14"/>
        <color indexed="8"/>
        <rFont val="Calibri"/>
        <family val="2"/>
      </rPr>
      <t xml:space="preserve">-ის ბალანსზე  რიცხული უძრავი ქონების შესახებ </t>
    </r>
    <r>
      <rPr>
        <sz val="11"/>
        <color indexed="8"/>
        <rFont val="Calibri"/>
        <family val="2"/>
      </rPr>
      <t xml:space="preserve"> (31.12.2013)</t>
    </r>
    <r>
      <rPr>
        <sz val="14"/>
        <color indexed="8"/>
        <rFont val="Calibri"/>
        <family val="2"/>
      </rPr>
      <t xml:space="preserve"> </t>
    </r>
    <r>
      <rPr>
        <b/>
        <sz val="14"/>
        <color indexed="8"/>
        <rFont val="Calibri"/>
        <family val="2"/>
      </rPr>
      <t>მდგომარეობით</t>
    </r>
  </si>
  <si>
    <t>საქართველოს იუსტიციის სამინისტრო</t>
  </si>
  <si>
    <t>მონიტორი:Monitor/Samsung/24"(61cm)/S24B350HS LED 2ms 1920x1080 170*250cd/m2 HDMI</t>
  </si>
  <si>
    <t>კომპიუტერი "Lenovo Think Pad T420 S"</t>
  </si>
  <si>
    <t>ტანსაცლის საკიდი "STAND FREE" ქრომირებული</t>
  </si>
  <si>
    <t>საქართველოს ენერგეტიკის სამინისტრო</t>
  </si>
  <si>
    <t>სამზარეულოს სკამი პლასტიკის</t>
  </si>
  <si>
    <t>მაგიდა სამზარეულოსი თეთრი დიამ:100სმ</t>
  </si>
  <si>
    <t>სამზარეულო L=3750მმ</t>
  </si>
  <si>
    <t>კონსოლიდირებული ტენდერი</t>
  </si>
  <si>
    <t>I-IV</t>
  </si>
  <si>
    <t>მრავალწლიანი</t>
  </si>
  <si>
    <t>სპეციალური წესი</t>
  </si>
  <si>
    <t>არა</t>
  </si>
  <si>
    <t>გამარტივებული შესყიდვა</t>
  </si>
  <si>
    <t>I</t>
  </si>
  <si>
    <t>ერთწლიანი</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</si>
  <si>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</si>
  <si>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</si>
  <si>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ქვეპუნქტის საფუძველზე (შიდა საქალაქო კავშირი,  სააბონენტო)</t>
    </r>
  </si>
  <si>
    <t>ელექტრონული ტენდერი</t>
  </si>
  <si>
    <t>მონეტარული ზღვრების შესაბამისად</t>
  </si>
  <si>
    <t>კი</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</si>
  <si>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"გ" ქვეპუნქტის საფუძველზე </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</si>
  <si>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ქვეპუნქტის საფუძველზე (სამთავრობო ქსელით მომსახურება)</t>
    </r>
  </si>
  <si>
    <t>გამარტივებული ელექტრონული ტენდერი</t>
  </si>
  <si>
    <t xml:space="preserve"> ელექტრონული ტენდერი</t>
  </si>
  <si>
    <t>I-II</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</si>
  <si>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"3"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</si>
  <si>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t>
    </r>
  </si>
  <si>
    <t>"სახელმწიფო შესყიდვების შესახებ" საქართველოს კანონის მე-9 მუხლის   3' პუნქტის  "ა" ქვეპუნქტი</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</si>
  <si>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"თ ქვეპუნქტი</t>
    </r>
  </si>
  <si>
    <t>09100000</t>
  </si>
  <si>
    <t>საქართველოს იუსტიციის მინისტრის 2014 წლის 11 თებერვლის ბრძანება #166</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</si>
  <si>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</si>
  <si>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"ა" ქვეპუნქტი</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</si>
  <si>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t>
    </r>
  </si>
  <si>
    <r>
      <t>საქართველოს კანონის მე-10</t>
    </r>
    <r>
      <rPr>
        <vertAlign val="superscript"/>
        <sz val="11"/>
        <rFont val="Sylfaen"/>
        <family val="1"/>
      </rPr>
      <t>1</t>
    </r>
    <r>
      <rPr>
        <sz val="11"/>
        <rFont val="Sylfaen"/>
        <family val="1"/>
      </rPr>
      <t xml:space="preserve"> მუხლის მე-3 პუნქტის "ა" ქვეპუნქტი</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</si>
  <si>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„დ“ ქვეპუნქტი (საქართველოს მთავრობის 2013 წლის 21 ოქტომბრის №1491 განკარგულება )</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</si>
  <si>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"ბ" ქვეპუნქტი</t>
    </r>
  </si>
  <si>
    <r>
      <t xml:space="preserve">შენიშვნა: </t>
    </r>
    <r>
      <rPr>
        <sz val="10"/>
        <color indexed="8"/>
        <rFont val="Calibri"/>
        <family val="2"/>
      </rPr>
      <t>დანართი ქვეყნდება კვარტალურად, კვარტლის დასრულებიდან 1 თვის განმავლობაში.</t>
    </r>
  </si>
  <si>
    <t>შპს მაგთიკომი</t>
  </si>
  <si>
    <t>კორპორატიული ფიჭური სატელეფონო მომსახურება</t>
  </si>
  <si>
    <t>შპს მეიდან ექსპრესი</t>
  </si>
  <si>
    <t xml:space="preserve"> სწრაფი საერთაშორისო ფოსტა </t>
  </si>
  <si>
    <t>შპს პსპ დაზღვევა</t>
  </si>
  <si>
    <t>მანქანების დაზღვევა</t>
  </si>
  <si>
    <t xml:space="preserve">პიკაპის დაზღვევა </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</si>
  <si>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ქვეპუნქტის საფუძველზე</t>
    </r>
  </si>
  <si>
    <t>შპს სილქნეტი</t>
  </si>
  <si>
    <t>ინტერნეტ კავშირის უზრუნველყოფა</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</si>
  <si>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„გ“ ქვეპუნქტის საფუძველზე</t>
    </r>
  </si>
  <si>
    <t>კაბელური ტელევიზია "სილქტივი"</t>
  </si>
  <si>
    <t>GGN მომსახურება (სამთავრობო ქსელი)</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</si>
  <si>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„დ“ ქვეპუნქტის საფუძველზე</t>
    </r>
  </si>
  <si>
    <t>საქალაქო სატელეფონო  მომსახურების გაწევა</t>
  </si>
  <si>
    <t>ფიქსირებული ქსელებით სატელლეფონო მომსახურება მობილურზე და საერთაშორისო ზარებზე</t>
  </si>
  <si>
    <t>"სახელმწიფო შესყიდვების შესახებ" საქართველოს კანონის მე- 101 მუხლის მე-3 პუნქტის "გ" ქვეპუნქტის საფუძველზე</t>
  </si>
  <si>
    <t>შპს ლუკოილ ჯორჯია</t>
  </si>
  <si>
    <t>165000 ლიტრი ბენზინი</t>
  </si>
  <si>
    <t>შპს რომპეტროლ საქართველო</t>
  </si>
  <si>
    <t>25000 ლიტრი დიზელი</t>
  </si>
  <si>
    <t>სსიპ დაცვის პოლიციის დეპარტამენტი</t>
  </si>
  <si>
    <t>ლაზიკის იუსტიციის სახლის დაცვა</t>
  </si>
  <si>
    <r>
      <t>საქართველოს კანონის მე-10</t>
    </r>
    <r>
      <rPr>
        <vertAlign val="superscript"/>
        <sz val="11"/>
        <rFont val="Sylfaen"/>
        <family val="1"/>
      </rPr>
      <t>1</t>
    </r>
    <r>
      <rPr>
        <sz val="11"/>
        <rFont val="Sylfaen"/>
        <family val="1"/>
      </rPr>
      <t xml:space="preserve"> მუხლის მე-3 პუნქტის "ა" ქვეპუნქტის საფუძველზე</t>
    </r>
  </si>
  <si>
    <t>სსიპ საჯარო რეესტრის ეროვნული სააგენტო</t>
  </si>
  <si>
    <t>კანცელარიის პროგრამა</t>
  </si>
  <si>
    <t>სსიპ საქართველოს შსს მომსახურების სააგენტო</t>
  </si>
  <si>
    <t>მანქანების შეფასება და გადაფორმება</t>
  </si>
  <si>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„ზ“ ქვეპუნქტის საფუძველზე</t>
    </r>
  </si>
  <si>
    <t>სსიპ იუსტიციის სახლი</t>
  </si>
  <si>
    <t>იუსტიციის სახლის მომსახურება</t>
  </si>
  <si>
    <t>შპს აიფიემ კვლევები</t>
  </si>
  <si>
    <t>მედია მონიტორინგი</t>
  </si>
  <si>
    <t>შპს მედიანიუსი</t>
  </si>
  <si>
    <t>ნიუსების მომზადება</t>
  </si>
  <si>
    <t>შპს გუდვილი</t>
  </si>
  <si>
    <t>მინერალური წყლები</t>
  </si>
  <si>
    <t>შპს ლაშა 2007</t>
  </si>
  <si>
    <t>მიკროავტობუსის დაქირავება თანამშრომლების ტრანსპორტირებისთვის</t>
  </si>
  <si>
    <t>ააიპ ISET-ის კვლელვითი ინსტიტუტი</t>
  </si>
  <si>
    <t>სემინარების ორგანიზება</t>
  </si>
  <si>
    <t>შპს კევალი</t>
  </si>
  <si>
    <t>გამასპინძლება სემინარებს შორის</t>
  </si>
  <si>
    <t>შპს სტრადა მოტორსი</t>
  </si>
  <si>
    <t>fiat Doblo-ს შეკეთება და ტექნიკური მომსახურება</t>
  </si>
  <si>
    <t>ინდ. მეწარმე მარინე გვარამაძე</t>
  </si>
  <si>
    <t>ავტოსატრანსპორტო საშუალებების ავტოსადგომზე გადაყვანა და შენახვა</t>
  </si>
  <si>
    <t>შპს ხალიბი 99</t>
  </si>
  <si>
    <t>შპს სერვის ცენტრი</t>
  </si>
  <si>
    <t>შპს იბერიასერვისი</t>
  </si>
  <si>
    <t>შკოდების შეკეთება</t>
  </si>
  <si>
    <t xml:space="preserve">შპს Geo_TransService </t>
  </si>
  <si>
    <t>თარგმნა</t>
  </si>
  <si>
    <t>ინდ. მეწარმე რევაზ შავგულიძე "მწვანე მზე"</t>
  </si>
  <si>
    <t>8 ცალი "ვეფხისტყაოსანი" საჩუქრად გადასაცემად</t>
  </si>
  <si>
    <t>ფიჭური კავშირგაბმულობა</t>
  </si>
  <si>
    <t>შპს ჯი ემ თი მთაწმინდა</t>
  </si>
  <si>
    <t>ვიზიტით მყოფი სტუმრების ვახშმით გამასპინძლება</t>
  </si>
  <si>
    <t>დაცვის პოლიციის დეპარტამენტი</t>
  </si>
  <si>
    <t>ლაზიკის დაცვა</t>
  </si>
  <si>
    <t>პიკაპის დაზღვევა</t>
  </si>
  <si>
    <t>შპს ლეი-ტექ</t>
  </si>
  <si>
    <t>საკანცელარიო ბეჭდები და შტამპები</t>
  </si>
  <si>
    <t>მაგთიკომი</t>
  </si>
  <si>
    <t>ფიჭური კავშირგაბმულობა (კორპორატიული)</t>
  </si>
  <si>
    <t>შპს უნივერსალი</t>
  </si>
  <si>
    <t>საწმენდი ტილოები</t>
  </si>
  <si>
    <t>სს კახეთი</t>
  </si>
  <si>
    <t>მუყაოს ყუთები</t>
  </si>
  <si>
    <t>შპს დეგა პრინტი</t>
  </si>
  <si>
    <t>სავიზიტო ბარათების დამზადება</t>
  </si>
  <si>
    <t>"სახელმწიფო შესყიდვების შესახებ" საქართველოს კანონის მე-9 მუხლის   3' პუნქტის  "ა" ქვეპუნქტის საფუძველზე</t>
  </si>
  <si>
    <t>შპს ბათავტო-23</t>
  </si>
  <si>
    <t>შპს იმპერია 2009</t>
  </si>
  <si>
    <t>შპს გორი სიტი</t>
  </si>
  <si>
    <t>შპს რერა</t>
  </si>
  <si>
    <t>შპს ელდა</t>
  </si>
  <si>
    <t>შპს მაქცია</t>
  </si>
  <si>
    <t>შპს დიო</t>
  </si>
  <si>
    <t>სხვადასხვა დასახელების დასუფთავების საშუალებები</t>
  </si>
  <si>
    <t>ინდ. მეწარმე დავით ანთაძე</t>
  </si>
  <si>
    <t>პირადი ჰიგიენის საშუალებები</t>
  </si>
  <si>
    <t>შპს ტოიოტა ცენტრი თბილისი</t>
  </si>
  <si>
    <t>ტოიოტა ქამრის ტექ. მომსახურება</t>
  </si>
  <si>
    <t>შპს სუფთა წყალი</t>
  </si>
  <si>
    <t>სასმელი წყალი "ბინული"</t>
  </si>
  <si>
    <t>ინდ. მეწარმე დავით ხვედელიძე</t>
  </si>
  <si>
    <t>ავეჯის აქსესუარები</t>
  </si>
  <si>
    <t>შპს ჯი ეს სი</t>
  </si>
  <si>
    <t>ერთი ცალი ელ. საკეტი</t>
  </si>
  <si>
    <t>შპს sky group</t>
  </si>
  <si>
    <t xml:space="preserve">აღსრულების ეროვნული ბიუროს ადმინისტრაციული შენობის ელექტრო და მექანიკური სისტემებების შეკეთება და ტექნიკური  მომსახურება </t>
  </si>
  <si>
    <t>სამუშაო და რეზინის ხელთათმანები</t>
  </si>
  <si>
    <t>ცელოფნის პარკები</t>
  </si>
  <si>
    <t>შპს იბერია ავტო ლენდი</t>
  </si>
  <si>
    <t>მიცუბიში L200-ს ტექნიკური მომსახურება</t>
  </si>
  <si>
    <t>შპს არქიტექტურული ჯგუფი და პარტნიორები</t>
  </si>
  <si>
    <t>2012 წლის 10 ივლისის №195 ხელშეკრულების ფარგლებში შესყიდული ლაგოდეხის „იუსტიციის სახლის“ არქიტექტურული პროექტის კორექტირება ფოთის იუსტიციის სახლისთვის</t>
  </si>
  <si>
    <t>შპს პროგრესი</t>
  </si>
  <si>
    <t>2012 წლის 7 სექტემბრის №252 ხელშეკრულების ფარგლებში შესყიდული ლაგოდეხის „იუსტიციის სახლის“ კონსტრუქციული ნაწილის პროექტის კორექტირება ფოთის "იუსტიციის სახლისთვის"</t>
  </si>
  <si>
    <t>პანო და მოლბერტი 2014 წლის 3-7 მარტს შვედეთის სამეფოში განსახორციელებელ სასწავლო ვიზიტთან დაკავშირებით მასპინძელი უწყების, შვედეთის ეროვნული სააღსრულებო სააგენტოსთვის საჩუქრად გადასაცემად</t>
  </si>
  <si>
    <t>შპს არტ პრეზენტი</t>
  </si>
  <si>
    <t>სამი ცალი წიგნი „მასპინძელია საქართველო-2“ 2014 წლის 3-7 მარტს შვედეთის სამეფოში განსახორციელებელ სასწავლო ვიზიტთან დაკავშირებით მასპინძელი უწყების, შვედეთის ეროვნული სააღსრულებო სააგენტოსთვის საჩუქრად გადასაცემად</t>
  </si>
  <si>
    <t>შპს პარაგონი</t>
  </si>
  <si>
    <t>კომპიუტერების პერიფერიული მოწყობილობების ტექნიკური მომსახურება</t>
  </si>
  <si>
    <t>შპს თეგეტა მოტორსი</t>
  </si>
  <si>
    <t xml:space="preserve">აღსრულების ეროვნული ბიუროს ბალანსზე არსებული ავტოსატრანსპორტო საშუალებების შეკეთება და ტექნიკური მომსახურება </t>
  </si>
  <si>
    <t>შპს სინერჯი ჯგუფი</t>
  </si>
  <si>
    <t xml:space="preserve">საკონსულტაციო მომსახურება აღსრულების ეროვნული ბიუროს ორგანიზაციული სტრუქტურის ფორმირებასთან დაკავშირებით </t>
  </si>
  <si>
    <t>შპს სადაზღვევო კომპანია ალფა</t>
  </si>
  <si>
    <t>თანამშრომელთა ჯანმრთელობის დაზღვევა</t>
  </si>
  <si>
    <t>ინდ. მეწარმე გიორგი კანდელაკი - ვესტა</t>
  </si>
  <si>
    <t>საკანცელარიო საქონელი</t>
  </si>
  <si>
    <t>შპს GBF GROUP გბფ ჯგუფი</t>
  </si>
  <si>
    <t>ცივი და ცხელი წყლის მრიცხველი</t>
  </si>
  <si>
    <t>ვენტილები</t>
  </si>
  <si>
    <t>მილები</t>
  </si>
  <si>
    <t>ფ.პ. გიორგი ბურჯალიანი</t>
  </si>
  <si>
    <t xml:space="preserve">ფოთის იუსტიციის სახლის გათბობის, კონდიცირება, ვენტილაციის, წყალმომარაგება, წყალარინების და სახანძრო წყალმომარაგების პროექტების შედგენა </t>
  </si>
  <si>
    <t>ფ.პ. ზვიად დანელია</t>
  </si>
  <si>
    <t xml:space="preserve">ფოთის იუსტიციის სახლის ელ. გაყვანილობის და სუსტი დენების პროექტის შედგენა  </t>
  </si>
  <si>
    <t>შპს რემონტალი</t>
  </si>
  <si>
    <t>ადმინისტრაციული შენობის სახურავის შეკეთება</t>
  </si>
  <si>
    <t>შპს Printer.ge</t>
  </si>
  <si>
    <t>CD-ზე ბეჭდვა</t>
  </si>
  <si>
    <t>მაგნიტური ბარათების წამკითხველები</t>
  </si>
  <si>
    <t>შპს მეჯიქ კომპანი</t>
  </si>
  <si>
    <t xml:space="preserve">8 ცალი დიჯიპასის (პაროლის გენერაციის მოწყობილობა პროგრამული უზრუნველყოფით და ლიცენზიით OTP C200) მიწოდება </t>
  </si>
  <si>
    <t>შპს ელკოლაინი</t>
  </si>
  <si>
    <t>მტვერსასრუტები და იატაკის მოსარეცხი</t>
  </si>
  <si>
    <t>შპს ზახარ</t>
  </si>
  <si>
    <t>ელემენტები</t>
  </si>
  <si>
    <t>შპს Art Grafik</t>
  </si>
  <si>
    <t>კეპები და მაისურები</t>
  </si>
  <si>
    <r>
      <t>სსიპ</t>
    </r>
    <r>
      <rPr>
        <sz val="10"/>
        <color indexed="8"/>
        <rFont val="Calibri"/>
        <family val="2"/>
      </rPr>
      <t xml:space="preserve"> </t>
    </r>
    <r>
      <rPr>
        <sz val="10"/>
        <color indexed="8"/>
        <rFont val="Sylfaen"/>
        <family val="1"/>
      </rPr>
      <t>საჯარო</t>
    </r>
    <r>
      <rPr>
        <sz val="10"/>
        <color indexed="8"/>
        <rFont val="Calibri"/>
        <family val="2"/>
      </rPr>
      <t xml:space="preserve"> </t>
    </r>
    <r>
      <rPr>
        <sz val="10"/>
        <color indexed="8"/>
        <rFont val="Sylfaen"/>
        <family val="1"/>
      </rPr>
      <t>რეესტრის</t>
    </r>
    <r>
      <rPr>
        <sz val="10"/>
        <color indexed="8"/>
        <rFont val="Calibri"/>
        <family val="2"/>
      </rPr>
      <t xml:space="preserve"> </t>
    </r>
    <r>
      <rPr>
        <sz val="10"/>
        <color indexed="8"/>
        <rFont val="Sylfaen"/>
        <family val="1"/>
      </rPr>
      <t>ეროვნული</t>
    </r>
    <r>
      <rPr>
        <sz val="10"/>
        <color indexed="8"/>
        <rFont val="Calibri"/>
        <family val="2"/>
      </rPr>
      <t xml:space="preserve"> </t>
    </r>
    <r>
      <rPr>
        <sz val="10"/>
        <color indexed="8"/>
        <rFont val="Sylfaen"/>
        <family val="1"/>
      </rPr>
      <t>სააგენტო</t>
    </r>
  </si>
  <si>
    <r>
      <t>სარეგისტრაციო</t>
    </r>
    <r>
      <rPr>
        <sz val="10"/>
        <color indexed="8"/>
        <rFont val="Calibri"/>
        <family val="2"/>
      </rPr>
      <t xml:space="preserve"> </t>
    </r>
    <r>
      <rPr>
        <sz val="10"/>
        <color indexed="8"/>
        <rFont val="Sylfaen"/>
        <family val="1"/>
      </rPr>
      <t>მომსახურება</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</si>
  <si>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ქვეპუნქტის საფუძველზე</t>
    </r>
  </si>
  <si>
    <r>
      <t>სსიპ</t>
    </r>
    <r>
      <rPr>
        <sz val="10"/>
        <color indexed="8"/>
        <rFont val="Calibri"/>
        <family val="2"/>
      </rPr>
      <t xml:space="preserve"> - </t>
    </r>
    <r>
      <rPr>
        <sz val="10"/>
        <color indexed="8"/>
        <rFont val="Sylfaen"/>
        <family val="1"/>
      </rPr>
      <t>საქართველოს</t>
    </r>
    <r>
      <rPr>
        <sz val="10"/>
        <color indexed="8"/>
        <rFont val="Calibri"/>
        <family val="2"/>
      </rPr>
      <t xml:space="preserve"> </t>
    </r>
    <r>
      <rPr>
        <sz val="10"/>
        <color indexed="8"/>
        <rFont val="Sylfaen"/>
        <family val="1"/>
      </rPr>
      <t>საკანონმდებლო</t>
    </r>
    <r>
      <rPr>
        <sz val="10"/>
        <color indexed="8"/>
        <rFont val="Calibri"/>
        <family val="2"/>
      </rPr>
      <t xml:space="preserve"> </t>
    </r>
    <r>
      <rPr>
        <sz val="10"/>
        <color indexed="8"/>
        <rFont val="Sylfaen"/>
        <family val="1"/>
      </rPr>
      <t>მაცნე</t>
    </r>
  </si>
  <si>
    <r>
      <t>სისტემატიზირებული</t>
    </r>
    <r>
      <rPr>
        <sz val="10"/>
        <color indexed="8"/>
        <rFont val="Calibri"/>
        <family val="2"/>
      </rPr>
      <t xml:space="preserve"> </t>
    </r>
    <r>
      <rPr>
        <sz val="10"/>
        <color indexed="8"/>
        <rFont val="Sylfaen"/>
        <family val="1"/>
      </rPr>
      <t>ნორმატიული</t>
    </r>
    <r>
      <rPr>
        <sz val="10"/>
        <color indexed="8"/>
        <rFont val="Calibri"/>
        <family val="2"/>
      </rPr>
      <t xml:space="preserve"> </t>
    </r>
    <r>
      <rPr>
        <sz val="10"/>
        <color indexed="8"/>
        <rFont val="Sylfaen"/>
        <family val="1"/>
      </rPr>
      <t>აქტებით</t>
    </r>
    <r>
      <rPr>
        <sz val="10"/>
        <color indexed="8"/>
        <rFont val="Calibri"/>
        <family val="2"/>
      </rPr>
      <t xml:space="preserve"> </t>
    </r>
    <r>
      <rPr>
        <sz val="10"/>
        <color indexed="8"/>
        <rFont val="Sylfaen"/>
        <family val="1"/>
      </rPr>
      <t>სარგებლობის</t>
    </r>
    <r>
      <rPr>
        <sz val="10"/>
        <color indexed="8"/>
        <rFont val="Calibri"/>
        <family val="2"/>
      </rPr>
      <t xml:space="preserve"> </t>
    </r>
    <r>
      <rPr>
        <sz val="10"/>
        <color indexed="8"/>
        <rFont val="Sylfaen"/>
        <family val="1"/>
      </rPr>
      <t>მომსახურება</t>
    </r>
  </si>
  <si>
    <r>
      <t>საქართველოს</t>
    </r>
    <r>
      <rPr>
        <sz val="10"/>
        <color indexed="8"/>
        <rFont val="Calibri"/>
        <family val="2"/>
      </rPr>
      <t xml:space="preserve"> </t>
    </r>
    <r>
      <rPr>
        <sz val="10"/>
        <color indexed="8"/>
        <rFont val="Sylfaen"/>
        <family val="1"/>
      </rPr>
      <t>ფინანსთა</t>
    </r>
    <r>
      <rPr>
        <sz val="10"/>
        <color indexed="8"/>
        <rFont val="Calibri"/>
        <family val="2"/>
      </rPr>
      <t xml:space="preserve"> </t>
    </r>
    <r>
      <rPr>
        <sz val="10"/>
        <color indexed="8"/>
        <rFont val="Sylfaen"/>
        <family val="1"/>
      </rPr>
      <t>სამინისტროს</t>
    </r>
    <r>
      <rPr>
        <sz val="10"/>
        <color indexed="8"/>
        <rFont val="Calibri"/>
        <family val="2"/>
      </rPr>
      <t xml:space="preserve"> </t>
    </r>
    <r>
      <rPr>
        <sz val="10"/>
        <color indexed="8"/>
        <rFont val="Sylfaen"/>
        <family val="1"/>
      </rPr>
      <t>მომსახურების</t>
    </r>
    <r>
      <rPr>
        <sz val="10"/>
        <color indexed="8"/>
        <rFont val="Calibri"/>
        <family val="2"/>
      </rPr>
      <t xml:space="preserve"> </t>
    </r>
    <r>
      <rPr>
        <sz val="10"/>
        <color indexed="8"/>
        <rFont val="Sylfaen"/>
        <family val="1"/>
      </rPr>
      <t>სააგენტო</t>
    </r>
    <r>
      <rPr>
        <sz val="10"/>
        <color indexed="8"/>
        <rFont val="Calibri"/>
        <family val="2"/>
      </rPr>
      <t xml:space="preserve"> </t>
    </r>
  </si>
  <si>
    <r>
      <t>აუქციონით</t>
    </r>
    <r>
      <rPr>
        <sz val="10"/>
        <color indexed="8"/>
        <rFont val="Calibri"/>
        <family val="2"/>
      </rPr>
      <t xml:space="preserve"> </t>
    </r>
    <r>
      <rPr>
        <sz val="10"/>
        <color indexed="8"/>
        <rFont val="Sylfaen"/>
        <family val="1"/>
      </rPr>
      <t>მომსახურება</t>
    </r>
  </si>
  <si>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"დ" ქვეპუნქტის საფუძველზე</t>
    </r>
  </si>
  <si>
    <r>
      <t>შპს</t>
    </r>
    <r>
      <rPr>
        <sz val="10"/>
        <color indexed="8"/>
        <rFont val="Calibri"/>
        <family val="2"/>
      </rPr>
      <t xml:space="preserve"> </t>
    </r>
    <r>
      <rPr>
        <sz val="10"/>
        <color indexed="8"/>
        <rFont val="Sylfaen"/>
        <family val="1"/>
      </rPr>
      <t>ნიუ</t>
    </r>
    <r>
      <rPr>
        <sz val="10"/>
        <color indexed="8"/>
        <rFont val="Calibri"/>
        <family val="2"/>
      </rPr>
      <t xml:space="preserve"> </t>
    </r>
    <r>
      <rPr>
        <sz val="10"/>
        <color indexed="8"/>
        <rFont val="Sylfaen"/>
        <family val="1"/>
      </rPr>
      <t>კონსტრაქშენ</t>
    </r>
  </si>
  <si>
    <r>
      <t>თბილისის</t>
    </r>
    <r>
      <rPr>
        <sz val="10"/>
        <color indexed="8"/>
        <rFont val="Calibri"/>
        <family val="2"/>
      </rPr>
      <t xml:space="preserve"> </t>
    </r>
    <r>
      <rPr>
        <sz val="10"/>
        <color indexed="8"/>
        <rFont val="Sylfaen"/>
        <family val="1"/>
      </rPr>
      <t>იუსტიციის</t>
    </r>
    <r>
      <rPr>
        <sz val="10"/>
        <color indexed="8"/>
        <rFont val="Calibri"/>
        <family val="2"/>
      </rPr>
      <t xml:space="preserve"> </t>
    </r>
    <r>
      <rPr>
        <sz val="10"/>
        <color indexed="8"/>
        <rFont val="Sylfaen"/>
        <family val="1"/>
      </rPr>
      <t>სახლის</t>
    </r>
    <r>
      <rPr>
        <sz val="10"/>
        <color indexed="8"/>
        <rFont val="Calibri"/>
        <family val="2"/>
      </rPr>
      <t xml:space="preserve"> </t>
    </r>
    <r>
      <rPr>
        <sz val="10"/>
        <color indexed="8"/>
        <rFont val="Sylfaen"/>
        <family val="1"/>
      </rPr>
      <t>ავტოსადგომის</t>
    </r>
    <r>
      <rPr>
        <sz val="10"/>
        <color indexed="8"/>
        <rFont val="Calibri"/>
        <family val="2"/>
      </rPr>
      <t xml:space="preserve"> </t>
    </r>
    <r>
      <rPr>
        <sz val="10"/>
        <color indexed="8"/>
        <rFont val="Sylfaen"/>
        <family val="1"/>
      </rPr>
      <t>სამუშაოები</t>
    </r>
  </si>
  <si>
    <t xml:space="preserve"> საქართველოს მთავრობის 2013 წლის 21 ოქტომბრის №1491 განკარგულების საფუძველზე</t>
  </si>
  <si>
    <r>
      <rPr>
        <b/>
        <i/>
        <sz val="14"/>
        <color indexed="8"/>
        <rFont val="Calibri"/>
        <family val="2"/>
      </rPr>
      <t xml:space="preserve">ინფორმაცია სსიპ აღსრულების ეროვნული ბიუროს </t>
    </r>
    <r>
      <rPr>
        <b/>
        <sz val="14"/>
        <color indexed="8"/>
        <rFont val="Calibri"/>
        <family val="2"/>
      </rPr>
      <t>მიერ 01.01.2014-დან 30.06.2014-მდე სარეკლამო რგოლების განთავსების მომსახურების სახელმწიფო შესყიდვის შესახებ</t>
    </r>
  </si>
  <si>
    <t>II</t>
  </si>
  <si>
    <t>II-IV</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</si>
  <si>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მე-2 პუნქტი</t>
    </r>
  </si>
  <si>
    <r>
      <t>„სახელმწიფო შესყიდვების შესახებ“ საქართველოს კანონის 10</t>
    </r>
    <r>
      <rPr>
        <vertAlign val="superscript"/>
        <sz val="10"/>
        <rFont val="Sylfaen"/>
        <family val="1"/>
      </rPr>
      <t>1</t>
    </r>
    <r>
      <rPr>
        <sz val="10"/>
        <rFont val="Sylfaen"/>
        <family val="1"/>
      </rPr>
      <t xml:space="preserve"> მუხლის მე-3 პუნქტის „ბ“ ქვეპუნქტი </t>
    </r>
  </si>
  <si>
    <t>საქართველოს იუსტიციის სამინისტროს სსიპ აღსრულების ეროვნული ბიუროს სახელმწიფო შესყიდვების წლიური გეგმა 30.06.14-ის მდგომარეობით</t>
  </si>
  <si>
    <r>
      <t>"სახელმწიფო შესყიდვების შესახებ" საქართველოს კანონის მე- 10</t>
    </r>
    <r>
      <rPr>
        <vertAlign val="superscript"/>
        <sz val="10"/>
        <rFont val="Calibri"/>
        <family val="2"/>
        <scheme val="minor"/>
      </rPr>
      <t>1</t>
    </r>
    <r>
      <rPr>
        <sz val="10"/>
        <rFont val="Calibri"/>
        <family val="2"/>
        <scheme val="minor"/>
      </rPr>
      <t xml:space="preserve"> მუხლის მე-3 პუნქტის "დ" ქვეპუნქტი</t>
    </r>
  </si>
  <si>
    <t>საქართველოს შინაგან საქმეთა სამინისტროს სსიპ დაცვის პოლიციის დეპარტამენტის სამეგრელო–ზემო სვანეთის რეგიონალური დაცვის პოლიციის სამმართველო</t>
  </si>
  <si>
    <t>აულკოჰოლო სასმელები</t>
  </si>
  <si>
    <t>შპს ალგორითმი</t>
  </si>
  <si>
    <t>160 კომპიუტერი</t>
  </si>
  <si>
    <t>შპს იუ ჯი თი</t>
  </si>
  <si>
    <t>7 ცალი ლეპტოპი</t>
  </si>
  <si>
    <t xml:space="preserve">მიცუბიში ქანთერის ტექ. მომსახურება </t>
  </si>
  <si>
    <t>შპს ენსოლი</t>
  </si>
  <si>
    <t>გენერატორის მართვის პულტის მიწოდება-მონტაჟი</t>
  </si>
  <si>
    <t xml:space="preserve">მიცუბიში ქანთერის და ფორდ ტრანზიტის ტექ. მომსახურება </t>
  </si>
  <si>
    <t>შპს კამარა</t>
  </si>
  <si>
    <t>შპს აგრო ინვესტი</t>
  </si>
  <si>
    <t>შპს ჩვენი ბაღი</t>
  </si>
  <si>
    <t>შპს სააგენტო სერვის ცენტრი ტ.გ.მ.</t>
  </si>
  <si>
    <t>საკადასტრო მომსახურება</t>
  </si>
  <si>
    <t>შპს სპექტრი</t>
  </si>
  <si>
    <t>შპს დაბა+</t>
  </si>
  <si>
    <t>ჟალუზები</t>
  </si>
  <si>
    <t xml:space="preserve">შპს სადეზინფექციო სამსახური საქართველო </t>
  </si>
  <si>
    <t>დერატიზაცია-დეზინფექცია-დეინსექცია</t>
  </si>
  <si>
    <t>შპს რეი ლაითი</t>
  </si>
  <si>
    <t>9 ცალი სიგელი ჩარჩოთი</t>
  </si>
  <si>
    <t>შპს ახალი მთვარე</t>
  </si>
  <si>
    <t>ნათურები</t>
  </si>
  <si>
    <t>2 ცალი წყლის მრიცხველი</t>
  </si>
  <si>
    <t>ფილტრი და 2 ცალი "ამერიკანკა"</t>
  </si>
  <si>
    <t>სილიკონი 4 ცალი</t>
  </si>
  <si>
    <t>საპროექტო-სახარჯთაღრიცხვო დოკუმენტაციის დამზადება</t>
  </si>
  <si>
    <t>აგროქიმიური პრეპარატები</t>
  </si>
  <si>
    <t>შპს თაბე</t>
  </si>
  <si>
    <t>3 ტომარა (50კგ-ანი) ცემენტი</t>
  </si>
  <si>
    <t>მიცუბიშის ტექნიკური მომსახურება</t>
  </si>
  <si>
    <t>კომბაინების შეკეთება</t>
  </si>
  <si>
    <t>შპს თბს ტვ</t>
  </si>
  <si>
    <t>სარეკლამო კლიპების განთავსება ტელეეთერში</t>
  </si>
  <si>
    <t xml:space="preserve">მიცუბიში ქანთერების ტექ. მომსახურება </t>
  </si>
  <si>
    <t>შპს ეკოლაინი</t>
  </si>
  <si>
    <t>ბალახის საკრეჭი მანქანა</t>
  </si>
  <si>
    <t xml:space="preserve">შპს დაქს დიზაინ </t>
  </si>
  <si>
    <t>საინფორმაციო დაფები საევაკუაციო გეგმებით</t>
  </si>
  <si>
    <t>სს უნივერსალი</t>
  </si>
  <si>
    <t>თუნუქის ფურცლები</t>
  </si>
  <si>
    <t>შპს  წყლის და გაზის ტექნოლოგიები</t>
  </si>
  <si>
    <t>შლანგი</t>
  </si>
  <si>
    <t>შპს ინტელექტი</t>
  </si>
  <si>
    <t>გორის იუსტიციცის სახლის ქორწინების დარბაზის შიდა მოპირკეთების სამუშაოები</t>
  </si>
  <si>
    <t>ადმინისტრაციული ოფისის ცენტრალური წყალსადენის მკვებავი სისტემის შეცვლის სამუშაოები</t>
  </si>
  <si>
    <t>შპს მშენსერვისი ნ.გ.</t>
  </si>
  <si>
    <t>საყვავილე ქოთნები გორის იუსტიციის სახლისთვის</t>
  </si>
  <si>
    <t>ააიპ შემფასებელთა და ექსპერტთა პროფესიული განვითარების ცენტრი</t>
  </si>
  <si>
    <t>4 შემფასებლის სერტიფიცირება</t>
  </si>
  <si>
    <t>შპს სიემსი</t>
  </si>
  <si>
    <t>ფოთის იუსტიციის სახლის არქიტექტურული პროექტის ხარჯთაღრიცხვის დამზადება და საკონსულტაციო მომსახურება</t>
  </si>
  <si>
    <t>შპს ჯეო თაირს</t>
  </si>
  <si>
    <t>ზაფხულის საბურავები</t>
  </si>
  <si>
    <t xml:space="preserve">საკონსულტაციო მომსახურება </t>
  </si>
  <si>
    <t>შპს კვესი ჯგუფი</t>
  </si>
  <si>
    <t>საინფორმაციო სერვისის დამატებითი მომსახურებები</t>
  </si>
  <si>
    <t>7500 შეკვრა უმაღლესი ხარისხის საბეჭდი ქაღალდი</t>
  </si>
  <si>
    <t>წყლის მრიცხველი</t>
  </si>
  <si>
    <t>აკუმულატორების შესყიდვა</t>
  </si>
  <si>
    <t>იარაღის საცავი ოთახის მოწყობა</t>
  </si>
  <si>
    <t>კალმების, ბლოკნოტების და პარკების ბრენდირება</t>
  </si>
  <si>
    <t>კეპები</t>
  </si>
  <si>
    <t>შპს ბიარტი</t>
  </si>
  <si>
    <t>მაისურები</t>
  </si>
  <si>
    <t>შპს მოდელების სახლის მატერია</t>
  </si>
  <si>
    <t>პოლიციის ფორმები</t>
  </si>
  <si>
    <t>საკანონმდებლო მაცნე</t>
  </si>
  <si>
    <t>შპს ელ გრუპი</t>
  </si>
  <si>
    <t>დამაგრძელებლები</t>
  </si>
  <si>
    <t>შპს ბაზუ</t>
  </si>
  <si>
    <t>შპს ორისი</t>
  </si>
  <si>
    <t>ორისის განახლება</t>
  </si>
  <si>
    <t>ინდ.მეწარმე ნინო სულხანიშვილი</t>
  </si>
  <si>
    <t>ბლანკები</t>
  </si>
  <si>
    <t>შპს lanch time</t>
  </si>
  <si>
    <t>ფურშეტის ორგანიზება ბათუმში</t>
  </si>
  <si>
    <t>ვახშმით გამასპინძლება ბათუმში</t>
  </si>
  <si>
    <t>შპს კოლხური სახლი</t>
  </si>
  <si>
    <t>200 ცალი საიმიჯო ბროშურის დაბეჭდვა</t>
  </si>
  <si>
    <t>ბრენდირებული ბუშტები</t>
  </si>
  <si>
    <r>
      <t xml:space="preserve">ინფორმაცია საქართველოს იუსტიციის სამინისტროს სსიპ აღსრულების ეროვნული ბიუროს </t>
    </r>
    <r>
      <rPr>
        <b/>
        <sz val="14"/>
        <color indexed="8"/>
        <rFont val="Calibri"/>
        <family val="2"/>
      </rPr>
      <t>მიერ  სახელმწიფო შესყიდვების წლიური გეგმის ფარგლებში  01.01.14-დან 30.06.14-ს ჩათვლით განხორციელებული სახელმწიფო შესყიდვების შესახებ</t>
    </r>
  </si>
  <si>
    <t>ერთობლივი შესყიდვა</t>
  </si>
  <si>
    <t>სატენდერო და საკონკურსო განცხადებების გამოქვეყნება</t>
  </si>
  <si>
    <t>სსიპ სახელმწიფო შესყიდვების სააგენტო</t>
  </si>
  <si>
    <t>გასული წლის დავალიანება</t>
  </si>
  <si>
    <r>
      <t xml:space="preserve">დანართი </t>
    </r>
    <r>
      <rPr>
        <b/>
        <i/>
        <sz val="12"/>
        <rFont val="Calibri"/>
        <family val="2"/>
      </rPr>
      <t>№3</t>
    </r>
  </si>
  <si>
    <t>ინფორმაცია სსიპ აღსრულების ეროვნული ბიუროს  მიერ   სარგებლობის უფლებით გადაცემული ქონების შესახებ 30.06.2014 მდგომარეობით</t>
  </si>
  <si>
    <r>
      <t xml:space="preserve">რაოდენობა                   </t>
    </r>
    <r>
      <rPr>
        <sz val="8"/>
        <rFont val="Calibri"/>
        <family val="2"/>
      </rPr>
      <t>(შესაბამის ერთეულში)</t>
    </r>
  </si>
  <si>
    <t>სავარძელი სტუმრის T25, ხის</t>
  </si>
  <si>
    <t>აიპი ტელეფონი CP-7911G-Cisco IP Phone</t>
  </si>
  <si>
    <t>პროცესორი-A-intellect p/n(GEA25N6GS3R4H25O*AFR)*AMD AthlonTM IIX2 250/4GB/250GB Sata II/DVD+/-RW</t>
  </si>
  <si>
    <t>მონიტორი -მონიტოპრი:A 20 დიუმიანი მოდელი:A2002S Wide, 1600X900რჩევადობით</t>
  </si>
  <si>
    <t>პრინტერი მულტილაზერული: HP/Laserjet Pro/M1536dnf/MFP/CE538A</t>
  </si>
  <si>
    <t>მიკროტალღური DAEWOO KQG-6135</t>
  </si>
  <si>
    <t>წყლის დისპენსერი -BOSCH-RDW1270</t>
  </si>
  <si>
    <t>ქვიშის სატვირთო</t>
  </si>
  <si>
    <t>მანქანა მექანიკური</t>
  </si>
  <si>
    <t>კუბიკი რბილი</t>
  </si>
  <si>
    <t>კუბიკი დიდი</t>
  </si>
  <si>
    <t>სამზარეულო კომპ.</t>
  </si>
  <si>
    <t>ფერადი ფანქარი</t>
  </si>
  <si>
    <t>ასაწყობი კუბიკი</t>
  </si>
  <si>
    <t>დრაკონი პატარა</t>
  </si>
  <si>
    <t>თოჯინა პეპი</t>
  </si>
  <si>
    <t>დათვი ჟილეტით</t>
  </si>
  <si>
    <t>კვატი გულით</t>
  </si>
  <si>
    <t>პირამიდა</t>
  </si>
  <si>
    <t>გასაფერადებელი</t>
  </si>
  <si>
    <t>ურნა საფერფლე</t>
  </si>
  <si>
    <t>ურნა სეტკის საშუალო</t>
  </si>
  <si>
    <t>კლავიატურა:Codegen/Keyboard/KB-2005-CA/USB</t>
  </si>
  <si>
    <t>თაგვი:A4-Tech/Optical Mouse/OP-720/3D/USB</t>
  </si>
  <si>
    <t>ფლეშ მეხსიერება:PQI/Flash Drive/8GB/i812/2.0USB</t>
  </si>
  <si>
    <t>2/US-32 გასაღების ყუთი 32-იანი</t>
  </si>
  <si>
    <t>შესასვლელი აბრა 0,32მ*0,61მ</t>
  </si>
  <si>
    <t>ორმხრივი საინფ. წარწერები(აბრები) სვეტზე 0,50მ*0,40მ</t>
  </si>
  <si>
    <t>კედლის წარწერა-სალარო,CSH DESK(კეთილი იყოს თქვენი მობრძანება, Welcome 0,30მ*0,6მ</t>
  </si>
  <si>
    <t>(კეთილი იყოს თქვენი მობრძანება, Welcome 0,30მ*0,6მ</t>
  </si>
  <si>
    <t>საბუკლეტე ჯიბეები (6 განყოფილებიანი) 0,4მ*0,82მ</t>
  </si>
  <si>
    <t>მცირე აბრები(WC)</t>
  </si>
  <si>
    <t>ოთახების ნუმერაცია და აბრები 0,12მ*0,12მ</t>
  </si>
  <si>
    <t>კომპოზიოცია ქრიზოლიტოკარპუსი</t>
  </si>
  <si>
    <t>კომპოზიცია ანთურიუმი</t>
  </si>
  <si>
    <t>კომპოზიცია აგლაონემა</t>
  </si>
  <si>
    <t>მაგიდა სამუშაო 140*70(კომპ.საკიდით,კაბელკანალითა და გამყ. პანელით)/თეთრი ზედაპირი და თეთრი მეტალის კონსტრუქცია/FLEKSIT</t>
  </si>
  <si>
    <t>მაგიდა სამუშაო 160*80(კომპ.საკიდით,კაბელკანალითა და გამყ. პანელით)/თეთრი ზედაპირი და თეთრი მეტალის კონსტრუქცია/FLEKSIT</t>
  </si>
  <si>
    <t>სპეც. მაგიდა ოვალური(კომპ.საკიდით,კაბელკანალით, მონ. სამაგრით და გამყ. პანელით/წიფელას ზედაპირი,წინა პანელით და მეტალის კონსტრუქციით)/FLEKSIT</t>
  </si>
  <si>
    <t>სავარძელი სამუშაო თავის მისადებით/შავი ნაჭრის,პოლირებული ალუმინის კონსტრუქცია/SIDIZ</t>
  </si>
  <si>
    <t>სავარძელი სამუშაო /შავი ნაჭრის,პოლირებული ალუმინის კონსტრუქცია/SIDIZ</t>
  </si>
  <si>
    <t>სტუმრის სავარძელი/შავი ნაჭრის, მეტალის შავი კონსტუქცია/EMMEGI</t>
  </si>
  <si>
    <t>მაღალი სავარძელი ERGO/შავი, რბილი პოლიურეთანის, ფეხის მოსასვენებლით/EMMEGI</t>
  </si>
  <si>
    <t>სავარძელი სტუმრის მაღალი, მწვანე/რკინის კონსტრუქცია და მწვანე ხის დასაჯდომი/PEDRALI</t>
  </si>
  <si>
    <t>სამზარეულოს სკამი/პლასტიკის და მეტალის/ANTARES</t>
  </si>
  <si>
    <t>პლასტიკის პუფი/მწვანე პლასტიკის, მეტალის სადგამით/PEDRALI</t>
  </si>
  <si>
    <t>საბავშვო პუფი/ნაჭრის/SANCAL</t>
  </si>
  <si>
    <t>ტუმბო მეტალის/თეთრი, 3 გამოსაწევი თაროთი/GURKAN</t>
  </si>
  <si>
    <t>ტუმბო ხის ზედაპირით/ვერცხლისფერი 3 გამოსაწევი თაროთი/GURKAN</t>
  </si>
  <si>
    <t>ტუმბო ხის ზედაპირით ვერცხლისფერი 55*39*59</t>
  </si>
  <si>
    <t>კარადა მეტალის 120*45*125/თეთრი, გასაწევი კარებით/GURKAN</t>
  </si>
  <si>
    <t>კარადა ხის ზედაპირით 120*45*105/ვერცხლისფერი ჟალუზებრივი კარებით/GURKAN</t>
  </si>
  <si>
    <t>კარადა ხის ზედაპირით დაბალი 120*45*72/ვერცხლისფერი ჟალუზებრივი კარებით/GURKAN</t>
  </si>
  <si>
    <t>მეტალის კარადა გარდერობის 30*50*180/მეტალის, თეთრი/GURKAN</t>
  </si>
  <si>
    <t>სკამი გარდერობის 150სმ/სკამი მეტალის და ხის ზედაპირის/GURKAN</t>
  </si>
  <si>
    <t>მაგიდა შეხვედრების/თეთრი ზედაპირი, მეტალის კონსტრუქცია/FLEKSIT</t>
  </si>
  <si>
    <t>მაგიდა სამზარეულოსი/თეთრი ზედაპირი, მეტალის კონსტრუქცია/FLEKSIT</t>
  </si>
  <si>
    <t>ტანსაცმლის საკიდი/თეთრი მეტალის/GURKAN</t>
  </si>
  <si>
    <t>დროშა</t>
  </si>
  <si>
    <t>ოვალური მაგიდა სპეციალური 120*80, წიფელის ფერი, კომპ და მონიტორის საკიდით, კაბელის არხით, წინა პანელით</t>
  </si>
  <si>
    <t>სავარძელი სტუმრის TA25, ხის</t>
  </si>
  <si>
    <t>სავარძელი სტუმრის ხის/რკ. კონსტრუქცია წიფელას ხის/ANTARES</t>
  </si>
  <si>
    <t>ოვალური მაგიდა სპეციალური 120*80,წიფელის ფერი, გამყოფი პანელით, კომპ და მონიტორის საკიდით, კაბელის არხით, წინა პანელით</t>
  </si>
  <si>
    <t>აიპი ტელეფონი კვების ბლოკით-Cisco UC Phone 7911G, IP Phone power translormer for 7900 phone series</t>
  </si>
  <si>
    <t>რადიოსადგური TC-500 UHF</t>
  </si>
  <si>
    <t>მაგიდა სამზარეულოს თეთრი დ900</t>
  </si>
  <si>
    <t>მონიტორი LCD MONITOR/Samsung/19*(48cm)/B1930NW Black 5ms 1440x900 160* DC70,000:1 VESA</t>
  </si>
  <si>
    <t>სავარძელი სამზარეულოსი თეთრი</t>
  </si>
  <si>
    <t>სტუმრის სავარძელი</t>
  </si>
  <si>
    <t>ტუმბო მეტალის, ხის ზედაპირით</t>
  </si>
  <si>
    <t>MWC 2010EW მიკროტალღური ღუმელი</t>
  </si>
  <si>
    <t>ჩაიდანი-IRIT-1064</t>
  </si>
  <si>
    <t>ხრიზოლიტოკარპუსი 34/200 Chrisalidocarpus lutescens</t>
  </si>
  <si>
    <t>აგლაონემა 12/45 aglaonema maria</t>
  </si>
  <si>
    <t>შემოსასვლელი აბრა</t>
  </si>
  <si>
    <t>სტუმრის სავარძელი T25</t>
  </si>
  <si>
    <t xml:space="preserve">აიპი ტელეფონი: SPA504G-4Line IP Phone with Display,PoE and PC Port </t>
  </si>
  <si>
    <t>პროცესორი:Inteligence Solution desktops:A-intellect p/n(GEA25N6GS3R4H2)</t>
  </si>
  <si>
    <t>მონიტორი:Inteligence Solution:A2002S Wide</t>
  </si>
  <si>
    <t>ტელევიზორის საკიდი</t>
  </si>
  <si>
    <t>2/US-48 გასაღების ყუთი 48-იანი</t>
  </si>
  <si>
    <t>ჩაიდანი POLARIS PWK 1753CL</t>
  </si>
  <si>
    <t>სამზარეულო კომპ</t>
  </si>
  <si>
    <t>კუბიკი მაქვინის</t>
  </si>
  <si>
    <t>ფანქარი ფერადი 12-ფ</t>
  </si>
  <si>
    <t>კუბიკი ჩანთით</t>
  </si>
  <si>
    <t>სილის მანქანა</t>
  </si>
  <si>
    <t>ძაღლი გულით</t>
  </si>
  <si>
    <t>ხელის რადიოსადგური MOTOROLA CP-040</t>
  </si>
  <si>
    <t>საქართველოს სახელმწიფო დროშა(3X2)</t>
  </si>
  <si>
    <t>ევროკავშირის დროშა(3X2)</t>
  </si>
  <si>
    <t>საინფ. წარწერები(აბრები) სვეტზე-წრიული 0,45მ სიმაღლის</t>
  </si>
  <si>
    <t>კეთილი იყოს თქვენი მობრძანება, Welcome 0,40*0,80</t>
  </si>
  <si>
    <t>ორმხრივი საინფ. წარწერები(აბრები) სვეტზე-ისარი(სალარო, სწრაფი მომსახურება) 0,50მ*0,70მ</t>
  </si>
  <si>
    <t>სავარძელი სამუშაო/შავი ნაჭრის, პოლირებული ალუმინის კონსტუქცია/SIDIZ</t>
  </si>
  <si>
    <t>სკამი გარდერობის 150სმ/მეტალის და ხის ზედაპირით/GURKAN</t>
  </si>
  <si>
    <t>კარადა მეტალის, გასაწევი კარებით 120*45*125, წითელი</t>
  </si>
  <si>
    <t>ჟურნალის მაგიდა 500მმ-იანი</t>
  </si>
  <si>
    <t>კომბაინი HP/ALL-IN ONE/Laserjet/M1212nf/MFP/A4</t>
  </si>
  <si>
    <t xml:space="preserve">ტუმბო მეტალის </t>
  </si>
  <si>
    <t>1040TT წყლის დისპენსერი BEKO</t>
  </si>
  <si>
    <t>წყლის დისპენსერი BOSCH RDW1270</t>
  </si>
  <si>
    <t>ტუმბო ხის 43*48*53</t>
  </si>
  <si>
    <t>ტუმბო უჯრებიანი</t>
  </si>
  <si>
    <t>ტუმბო მეტალის 550*390*590</t>
  </si>
  <si>
    <t>ტანსაცმლის საკიდი თეთრი</t>
  </si>
  <si>
    <t>ტანსაცმლის კარადა</t>
  </si>
  <si>
    <t>კარადა ნახ. დახურული</t>
  </si>
  <si>
    <t>სტუმრის სავარძელი ხის T25</t>
  </si>
  <si>
    <t xml:space="preserve">სამზარეულო </t>
  </si>
  <si>
    <t>საინფორმაციო ბანერები-პარკინგი</t>
  </si>
  <si>
    <t>საინფორმაციო ბანერები-დროშები</t>
  </si>
  <si>
    <t>სავარძელი სამუშაო მაღალი ERGOTECH</t>
  </si>
  <si>
    <t>სავარძელი სამუშაო</t>
  </si>
  <si>
    <t>სამზარეულოს სკამი, თეთრი პლასტიკის</t>
  </si>
  <si>
    <t>სავარძელი გადმოსაწევი დაფით</t>
  </si>
  <si>
    <t>ჟურნალის მაგიდა თეთრი 500მმ დიამეტრი</t>
  </si>
  <si>
    <t>სამზარეულოს მაგიდა თეთრი</t>
  </si>
  <si>
    <t>მაგიდა სამზარეულოსი თეთრი</t>
  </si>
  <si>
    <t>მაგიდა 1,4-1,5</t>
  </si>
  <si>
    <t>კეთილი იყოს თქვენი მობრძანება</t>
  </si>
  <si>
    <t>კარადა 100*45*1063</t>
  </si>
  <si>
    <t>კარადა მეტალის 1200*450*1050</t>
  </si>
  <si>
    <t>ინტერიერის დეკორატიული დროშები</t>
  </si>
  <si>
    <t>ექსტერიერის ლაითბოქსები</t>
  </si>
  <si>
    <t>გარდერობი</t>
  </si>
  <si>
    <t>აბრები (შეხვედრების ოთახი და ფოტოჯიხურები)</t>
  </si>
  <si>
    <t>აბრები (WC) საერთო</t>
  </si>
  <si>
    <t>SIGN S07 (კედლის წარწერა-სწრაფი მომსახურება, QUICK service; სალარო, cash desk</t>
  </si>
  <si>
    <t>სავარძელი სამუშაო თავის მისადებით</t>
  </si>
  <si>
    <t>კარადა ჟალუზებრივი გაღებით 1200*450*735მმ</t>
  </si>
  <si>
    <t>მაცივარი DAEWOO FR-650NWS</t>
  </si>
  <si>
    <t>ტელევიზორი:LG 42LK451+კრონშტეინი SONOROUS SUREFIX142</t>
  </si>
  <si>
    <t>ქოლგის ჩასადები 35*34*50 AISI430</t>
  </si>
  <si>
    <t>პროექტორი Hitachi CP-X3021WN +საპროექციო ეკრანი Reflecta CRYSTAL-LINE  MOTOR 240x240 cm 87673</t>
  </si>
  <si>
    <t>კომპიუტერი: IBM /Lenovo THINKCENTRE EDGE 91Z</t>
  </si>
  <si>
    <t>კონტროლერი უკაბელო ქსელთან წვდომის მოწყობილობებისთვის: AIR-LAP 1141N-A-K9/802.11/g/n Fixed Unified AP;Int;A Reg Domain</t>
  </si>
  <si>
    <t>ტრაპეციულ კარადებიანი,საყვავილებიანი,კედლის პანელებიანი დეკორატიული ღობე(გარე წრის საერთო სიგრძე შეადგენს 8,528მ-ს,რიგის მარეგულირებელი პანელის ფართია 1,84მ2)</t>
  </si>
  <si>
    <t>პილონი-ორმხრივი-ნათებადი 0,94მ*0,23მ*3,70მ</t>
  </si>
  <si>
    <t>კედლის მოდულარული გამოსახულება(მოდულით 0,70მ*1,19მ) 18 სეგმენტიანი(3*6)იუსტიციის ლოგო 3,27მ*4,20მ</t>
  </si>
  <si>
    <t>კედლის მოდულარული გამოსახულება(მოდულით 0,85მ*1,00მ) 4 სეგმენტიანი(2*2) 1,70მ*2,00მ</t>
  </si>
  <si>
    <t>კედლის ცალმხრივი პლაკატი (AO ფორმატის) 0,80მ*1,24მ</t>
  </si>
  <si>
    <t>აუდიო აპარატურა(მონტაჟით)</t>
  </si>
  <si>
    <t>სამზარეულო L=1779მმ</t>
  </si>
  <si>
    <t>საბავშვო ეკრანი H=1128მმ</t>
  </si>
  <si>
    <t>სალარო მაგიდა H=1107მმ</t>
  </si>
  <si>
    <t>მისაღები(რეცეფცია) L=2519მმ</t>
  </si>
  <si>
    <t>მისაღების (რეცეფციის) უკანა კედელი L=2501მმ</t>
  </si>
  <si>
    <t>კორეანის მრგვალი მაგიდა D=1900მმ</t>
  </si>
  <si>
    <t>ალუმინის სადროშე 11მ SAL MF-11-146</t>
  </si>
  <si>
    <t>მაგიდა სპეციალური მაღალი(კომპ.საკიდით, კაბელკანალით, მონ.სამაგრით და გამყ.პანელით)/წიფელას ზედაპირი,წინა პანელით და მეტალის კონსტრუქციით)/PEDRALI</t>
  </si>
  <si>
    <t>მაგიდა საბავშვო/ცისფერი ზედაპირით, მეტალის ფეხით/AMAT3</t>
  </si>
  <si>
    <t>ნოუთბუქი-Notebook HP 4530s i3-2350M (A6E10EA)</t>
  </si>
  <si>
    <t>სამუშაო ცენტრი XEROX 3210N</t>
  </si>
  <si>
    <t>პროცესორი p4</t>
  </si>
  <si>
    <t>სკანერი HP Scanjet N6010 L198A</t>
  </si>
  <si>
    <t>სათათბირო მაგიდა თეთრი 5200*2800</t>
  </si>
  <si>
    <t>სალარო მაგიდა</t>
  </si>
  <si>
    <t>მაგიდა სამუშაო ოვალური 1200*800*735მმ</t>
  </si>
  <si>
    <t>DS145100 მაცივარი(BEKO)</t>
  </si>
  <si>
    <t>მაგიდა (კორეანი)</t>
  </si>
  <si>
    <t>პროექტორი Optoma EX765W wireless+საკიდი Reflecta TAPA 43-65cm, silver (23056</t>
  </si>
  <si>
    <t>ტელევიზორი-HP MONITOR LD4200TM VGA HDMI LCD Display Touch EM893A8</t>
  </si>
  <si>
    <t>პილონი-ორმხრივი-ნათებადი</t>
  </si>
  <si>
    <t>დაბალი ტუმბო ორმხრივი გამოსახულებით</t>
  </si>
  <si>
    <t>დეკორატიული ღობე(გარე წირი საერთო ზომით 8.064)</t>
  </si>
  <si>
    <t>ციფრული ტელევიზორი SAMSUNG 37D5000+ტელევიზორის საკიდი PLM03</t>
  </si>
  <si>
    <t>ტელევიზორი LG 42LK451</t>
  </si>
  <si>
    <t>ტრაპეციულ კარადებიანი,საყვავილებიანი,კედლის პანელებიანი დეკორატიული ღობე(გარე წრის საერთო სიგრძე შეადგენს 45,086მ-ს,რიგის მარეგულირებელი პანელის ფართია 9,24მ2)</t>
  </si>
  <si>
    <t>კედლის მოდულარული გამოსახულება(მოდული 0,60მ*0,85მ) 16 სეგმენტიანი(4*4) 3,40მ*2,40მ</t>
  </si>
  <si>
    <t>კედლის მოდულარული გამოსახულება(მოდულით 0,60მ*0,90მ) 24 სეგმენტიანი(4*6) 5,40მ*2,40მ</t>
  </si>
  <si>
    <t>კედლის მოდულარული გამოსახულება(მოდულით 0,60მ*0,90მ) 9 სეგმენტიანი(3*3) 1,80მ*2,70მ</t>
  </si>
  <si>
    <t>ალუმინის სადროშე 10მ SAL MF-10-146</t>
  </si>
  <si>
    <t>სამზარეულო L=3010მმ</t>
  </si>
  <si>
    <t>საკონსულტაციო მაგიდა LH=1100mm</t>
  </si>
  <si>
    <t>მოსაცდელი d=5960მმ</t>
  </si>
  <si>
    <t>სამუშაო მაგიდა კომპლექტში მოქალაქეთათვის L1=3000მმ, L2=2750</t>
  </si>
  <si>
    <t>მისაღები(რეცეფცია) L=3499მმ</t>
  </si>
  <si>
    <t>მისაღების(რეცეფციის) უკანა კედელი L=3511მმ</t>
  </si>
  <si>
    <t>სკამი-მერხი 4 ადგილიანი L=1831მმ</t>
  </si>
  <si>
    <t>მაგიდა შეხვედრების 350*163/თეთრი ზედაპირი, მეტალის კონსტრუქცია/FLEKSIT</t>
  </si>
  <si>
    <t>კედლის მოდულარული გამოსახულებ(მოდულით 0,63მ*0,90მ)54სეგმენტიანი (9*6) იუსტიციის ლოგო 5,40მ*5,70მ</t>
  </si>
  <si>
    <t>ნავიგაციის დაფა-ორმხრივი(გაუნათებელი) 0,72მ*2,40მ</t>
  </si>
  <si>
    <t>კომპიუტერი Lenovo IdeaCentre A700 intel  Centrino vPro TM Processor i5-480M</t>
  </si>
  <si>
    <t>სამუშაო სავარძელი</t>
  </si>
  <si>
    <t>ფერადი მონიტორი PH4.75 indoor Single Green Colour Display</t>
  </si>
  <si>
    <t>უკბელო წვდომის წერტილი -AIR-AP1141N-E-K9</t>
  </si>
  <si>
    <t>ტელევიზორი-LG 42LV3500+საკიდი MOUNT MASSIVE MFL-100</t>
  </si>
  <si>
    <t>ტელევიზორი LG 55LW6510+საკიდი MOUNT MASSIVE MFL-100</t>
  </si>
  <si>
    <t>სტუმრის სავარძელი მაღალი  მწვანე</t>
  </si>
  <si>
    <t>სკამი მერხი(ტ2)</t>
  </si>
  <si>
    <t>ჟ---514 სკამი მერხი</t>
  </si>
  <si>
    <t>ჟ---509 სამუშაო მაგიდ. კომპ მოქალაქეების</t>
  </si>
  <si>
    <t>ჟ---501 საკონსულტაციო მაგიდა</t>
  </si>
  <si>
    <t>საინფორმაციო წარწერები სვეტის პერიმეტრზე</t>
  </si>
  <si>
    <t>ჟ---505 საგამოფენო კედელი</t>
  </si>
  <si>
    <t xml:space="preserve">საბავშვო მაგიდა </t>
  </si>
  <si>
    <t>ჟ---515 საბავშვო ეკრანი</t>
  </si>
  <si>
    <t>რიგის მარეგულირებელი პანელი</t>
  </si>
  <si>
    <t>რბილი ავეჯი საბავშვო წითელი</t>
  </si>
  <si>
    <t>რბილი ავეჯი მრგვალი მოსაცდელი</t>
  </si>
  <si>
    <t>რბილი ავეჯი 3 კაციანი</t>
  </si>
  <si>
    <t>რბილი ავეჯი 2 კაციანი შავი</t>
  </si>
  <si>
    <t>რბილი ავეჯი 1 კაციანი შავი</t>
  </si>
  <si>
    <t xml:space="preserve">რბილი ავეჯი 1 კაციანი </t>
  </si>
  <si>
    <t>საპროექციო ეკრანი Reflecta CRYSTAL-LINE Motor 240X240cm (87673)</t>
  </si>
  <si>
    <t>ნავიგაციის დაფა-ორმხრივი(გაუნათებელი)</t>
  </si>
  <si>
    <t>ჟ---510 მოსაცდელი</t>
  </si>
  <si>
    <t>ჟ---504 მისაღების უკანა კედელი</t>
  </si>
  <si>
    <t>ჟ---502 მისაღები</t>
  </si>
  <si>
    <t>მაღალი მაგიდა 700*1400 ოვალური</t>
  </si>
  <si>
    <t>მაღალი მაგიდა 700*1400</t>
  </si>
  <si>
    <t>მაგიდა სამუშაო 1600*800 გამყოფი პანელით, კომპ. საკიდით</t>
  </si>
  <si>
    <t>ჟ---513 სალარო მაგიდა</t>
  </si>
  <si>
    <t>მაგიდა სამუშაო 140X150</t>
  </si>
  <si>
    <t>კედლის წარწერა(სლოგანი)</t>
  </si>
  <si>
    <t>კედლის ცალმხრივი პლაკატი</t>
  </si>
  <si>
    <t>კედლის შეფუთვა</t>
  </si>
  <si>
    <t>კედლის მოდულარული გამოსახულება 9 სეგმენტიანი</t>
  </si>
  <si>
    <t>კედლის მოდულარული გამოსახულება 56 სეგმენტიანი</t>
  </si>
  <si>
    <t>კედლის მოდულარული გამოსახულება 15 სეგმენტიანი</t>
  </si>
  <si>
    <t>კარადა ჟალუზებრივი გაღებით 1200*450*1080მმ</t>
  </si>
  <si>
    <t>თარო სიგანე 0,75.სიგრძე 1,60 სიმაღლე 2,10</t>
  </si>
  <si>
    <t>დივანი -2-იანი-yt-941-2s-d917-5</t>
  </si>
  <si>
    <t>დეკორატიული ღობე(გარე წირით 20.1575მ)</t>
  </si>
  <si>
    <t>აუდიო აპარატურა</t>
  </si>
  <si>
    <t>მაგიდა სამუშაო 2000*800 კომპ.საკიდით, მეტალის წინა პანელით</t>
  </si>
  <si>
    <t>სათათბირო მაგიდა თეთრი 4900*2800</t>
  </si>
  <si>
    <t>გორის იუსტიციის სახლის რიგის მართვის სისტემა</t>
  </si>
  <si>
    <t>ყვარლის იუსტიციის სახლის რიგის მართვის სისტემა</t>
  </si>
  <si>
    <t>ქუთაისის იუსტიციის სახლის რიგის მართვის სისტემა</t>
  </si>
  <si>
    <t>ქ. ფოთი, დავითაიას ქ. N1 სასაწყობე ფართი</t>
  </si>
  <si>
    <t>ქონების მართვის სააგენტო</t>
  </si>
  <si>
    <r>
      <rPr>
        <b/>
        <sz val="10"/>
        <rFont val="Calibri"/>
        <family val="2"/>
      </rPr>
      <t xml:space="preserve">შენიშვნა: </t>
    </r>
    <r>
      <rPr>
        <sz val="10"/>
        <rFont val="Calibri"/>
        <family val="2"/>
      </rPr>
      <t>დანართი ქვეყნდება კვარტალურად, კვარტლის დასრულებიდან 1 თვის განმავლობაში.</t>
    </r>
  </si>
  <si>
    <r>
      <t xml:space="preserve">დანართი </t>
    </r>
    <r>
      <rPr>
        <b/>
        <i/>
        <sz val="12"/>
        <rFont val="Calibri"/>
        <family val="2"/>
      </rPr>
      <t>№5ბ</t>
    </r>
  </si>
  <si>
    <t>სსიპ აღსრულების ეროვნული ბიუროს 2014 წლის დამტკიცებული და დაზუსტებული ბიუჯეტები და მათი შესრულება დაფინანსების წყაროების მიხედვით 30.06.2014 მდგომარეობით</t>
  </si>
  <si>
    <r>
      <rPr>
        <b/>
        <sz val="10"/>
        <rFont val="Sylfaen"/>
        <family val="1"/>
      </rPr>
      <t xml:space="preserve">შენიშვნა *: </t>
    </r>
    <r>
      <rPr>
        <sz val="10"/>
        <rFont val="Sylfaen"/>
        <family val="1"/>
      </rPr>
      <t>დანართი გათვალისწინებულია საქართველოს იუსტიციის სამინისტროს მმართველობის სფეროში მოქმედი საჯარო სამართლის იურიდიული პირებისათვის.</t>
    </r>
  </si>
  <si>
    <r>
      <rPr>
        <b/>
        <sz val="10"/>
        <rFont val="Sylfaen"/>
        <family val="1"/>
      </rPr>
      <t xml:space="preserve">შენიშვნა **: </t>
    </r>
    <r>
      <rPr>
        <sz val="10"/>
        <rFont val="Sylfaen"/>
        <family val="1"/>
      </rPr>
      <t>დანართი ქვეყნდება კვარტალურად და წლიურად, შესაბამისად კვარტლის დასრულებიდან 1 თვის განმავლობაში, ხოლო წლის დასრულებიდან - 3 თვის განმავლობაში.</t>
    </r>
  </si>
  <si>
    <r>
      <t xml:space="preserve">ინფორმაცია სსიპ აღსრულების ეროვნული ბიუროს მიერ  </t>
    </r>
    <r>
      <rPr>
        <u/>
        <sz val="14"/>
        <color indexed="8"/>
        <rFont val="Calibri"/>
        <family val="2"/>
      </rPr>
      <t>(</t>
    </r>
    <r>
      <rPr>
        <b/>
        <sz val="14"/>
        <color indexed="8"/>
        <rFont val="Calibri"/>
        <family val="2"/>
      </rPr>
      <t>შრომის ანაზღაურებაზე გაწეული ხარჯების შესახებ 30.06.2014 მდგომარეობით)</t>
    </r>
  </si>
  <si>
    <t xml:space="preserve">ინფორმაცია სსიპ აღსრულების ეროვნული ბიუროს მიერ მივლინებაზე გაწეული ხარჯების შესახებ 30.06.2014 მდგომარეობით  </t>
  </si>
  <si>
    <t>181000 ლიტრი ბენზინი</t>
  </si>
  <si>
    <t>სს არქიმედეს გლობალ ჯორჯია</t>
  </si>
  <si>
    <t>შპს I GPS ოპერატორი</t>
  </si>
  <si>
    <t>GPS მოწყობილობების მიწოდება-მონტაჟი და მომსახურება</t>
  </si>
  <si>
    <r>
      <t>"სახელმწიფო შესყიდვების შესახებ" საქართველოს კანონის მე- 10</t>
    </r>
    <r>
      <rPr>
        <vertAlign val="superscript"/>
        <sz val="10"/>
        <rFont val="Calibri"/>
        <family val="2"/>
      </rPr>
      <t>1</t>
    </r>
    <r>
      <rPr>
        <sz val="10"/>
        <rFont val="Calibri"/>
        <family val="2"/>
      </rPr>
      <t xml:space="preserve"> მუხლის მე-3 პუნქტის "ზ" ქვეპუნქტის საფუძველზე.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</si>
</sst>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3" formatCode="_(* #,##0.00_);_(* \(#,##0.00\);_(* &quot;-&quot;??_);_(@_)"/>
    <numFmt numFmtId="164" formatCode="_-* #,##0.00\ _L_a_r_i_-;\-* #,##0.00\ _L_a_r_i_-;_-* &quot;-&quot;??\ _L_a_r_i_-;_-@_-"/>
    <numFmt numFmtId="165" formatCode="#,##0.0\ _G_E_L"/>
    <numFmt numFmtId="166" formatCode="#,##0.0"/>
    <numFmt numFmtId="167" formatCode="_(* #,##0_);_(* \(#,##0\);_(* &quot;-&quot;??_);_(@_)"/>
    <numFmt numFmtId="168" formatCode="_(* #,##0.0_);_(* \(#,##0.0\);_(* &quot;-&quot;??_);_(@_)"/>
    <numFmt numFmtId="169" formatCode="_(* #,##0.0_);_(* \(#,##0.0\);_(* &quot;-&quot;?_);_(@_)"/>
    <numFmt numFmtId="170" formatCode="_-* #,##0.0\ _L_a_r_i_-;\-* #,##0.0\ _L_a_r_i_-;_-* &quot;-&quot;??\ _L_a_r_i_-;_-@_-"/>
    <numFmt numFmtId="171" formatCode="_-* #,##0.0\ _L_a_r_i_-;\-* #,##0.0\ _L_a_r_i_-;_-* &quot;-&quot;?\ _L_a_r_i_-;_-@_-"/>
    <numFmt numFmtId="172" formatCode="_(* #,##0.0000_);_(* \(#,##0.0000\);_(* &quot;-&quot;??_);_(@_)"/>
    <numFmt numFmtId="173" formatCode="_(* #,##0.00000_);_(* \(#,##0.00000\);_(* &quot;-&quot;??_);_(@_)"/>
    <numFmt numFmtId="174" formatCode="_-* #,##0.0000\ _L_a_r_i_-;\-* #,##0.0000\ _L_a_r_i_-;_-* &quot;-&quot;?\ _L_a_r_i_-;_-@_-"/>
    <numFmt numFmtId="175" formatCode="[$-409]d/mmm;@"/>
  </numFmts>
  <fonts count="67">
    <font>
      <sz val="11"/>
      <color theme="1"/>
      <name val="Calibri"/>
      <family val="2"/>
      <scheme val="minor"/>
    </font>
    <font>
      <sz val="11"/>
      <color indexed="8"/>
      <name val="Calibri"/>
      <family val="2"/>
    </font>
    <font>
      <b/>
      <sz val="8"/>
      <name val="Sylfaen"/>
      <family val="1"/>
    </font>
    <font>
      <b/>
      <sz val="8"/>
      <name val="Arial"/>
      <family val="2"/>
    </font>
    <font>
      <b/>
      <sz val="8"/>
      <name val="LitNusx"/>
      <family val="2"/>
    </font>
    <font>
      <sz val="8"/>
      <name val="Arial"/>
      <family val="2"/>
    </font>
    <font>
      <i/>
      <sz val="8"/>
      <name val="LitNusx"/>
      <family val="2"/>
    </font>
    <font>
      <i/>
      <sz val="8"/>
      <name val="Sylfaen"/>
      <family val="1"/>
    </font>
    <font>
      <b/>
      <sz val="10"/>
      <name val="Sylfaen"/>
      <family val="1"/>
    </font>
    <font>
      <sz val="10"/>
      <color indexed="8"/>
      <name val="Calibri"/>
      <family val="2"/>
    </font>
    <font>
      <b/>
      <sz val="10"/>
      <color indexed="8"/>
      <name val="Calibri"/>
      <family val="2"/>
    </font>
    <font>
      <b/>
      <sz val="14"/>
      <color indexed="8"/>
      <name val="Calibri"/>
      <family val="2"/>
    </font>
    <font>
      <sz val="14"/>
      <color indexed="8"/>
      <name val="Calibri"/>
      <family val="2"/>
    </font>
    <font>
      <b/>
      <i/>
      <sz val="14"/>
      <color indexed="8"/>
      <name val="Calibri"/>
      <family val="2"/>
    </font>
    <font>
      <u/>
      <sz val="11"/>
      <color indexed="8"/>
      <name val="Calibri"/>
      <family val="2"/>
    </font>
    <font>
      <b/>
      <u/>
      <sz val="11"/>
      <color indexed="8"/>
      <name val="Calibri"/>
      <family val="2"/>
    </font>
    <font>
      <u/>
      <sz val="14"/>
      <color indexed="8"/>
      <name val="Calibri"/>
      <family val="2"/>
    </font>
    <font>
      <sz val="10"/>
      <name val="LitNusx"/>
      <family val="2"/>
    </font>
    <font>
      <b/>
      <sz val="10"/>
      <name val="Arial"/>
      <family val="2"/>
    </font>
    <font>
      <b/>
      <u/>
      <sz val="14"/>
      <color indexed="8"/>
      <name val="Calibri"/>
      <family val="2"/>
    </font>
    <font>
      <sz val="10"/>
      <name val="Arial"/>
      <family val="2"/>
    </font>
    <font>
      <sz val="10"/>
      <name val="Sylfaen"/>
      <family val="1"/>
    </font>
    <font>
      <b/>
      <i/>
      <sz val="12"/>
      <color indexed="8"/>
      <name val="Calibri"/>
      <family val="2"/>
    </font>
    <font>
      <b/>
      <sz val="11"/>
      <color indexed="8"/>
      <name val="Calibri"/>
      <family val="2"/>
    </font>
    <font>
      <sz val="10"/>
      <color indexed="8"/>
      <name val="Sylfaen"/>
      <family val="1"/>
    </font>
    <font>
      <b/>
      <sz val="8"/>
      <color indexed="8"/>
      <name val="Calibri"/>
      <family val="2"/>
    </font>
    <font>
      <sz val="12"/>
      <name val="Arial"/>
      <family val="2"/>
    </font>
    <font>
      <sz val="9"/>
      <name val="Arial"/>
      <family val="2"/>
    </font>
    <font>
      <sz val="10"/>
      <name val="Calibri"/>
      <family val="2"/>
    </font>
    <font>
      <vertAlign val="superscript"/>
      <sz val="10"/>
      <name val="Sylfaen"/>
      <family val="1"/>
    </font>
    <font>
      <vertAlign val="superscript"/>
      <sz val="10"/>
      <name val="Calibri"/>
      <family val="2"/>
    </font>
    <font>
      <vertAlign val="superscript"/>
      <sz val="11"/>
      <name val="Sylfaen"/>
      <family val="1"/>
    </font>
    <font>
      <sz val="11"/>
      <name val="Sylfaen"/>
      <family val="1"/>
    </font>
    <font>
      <b/>
      <sz val="9"/>
      <color indexed="81"/>
      <name val="Tahoma"/>
      <family val="2"/>
    </font>
    <font>
      <sz val="9"/>
      <color indexed="81"/>
      <name val="Tahoma"/>
      <family val="2"/>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8"/>
      <color theme="1"/>
      <name val="Calibri"/>
      <family val="2"/>
      <scheme val="minor"/>
    </font>
    <font>
      <sz val="14"/>
      <color theme="1"/>
      <name val="Calibri"/>
      <family val="2"/>
      <scheme val="minor"/>
    </font>
    <font>
      <b/>
      <sz val="11"/>
      <color theme="1"/>
      <name val="Calibri"/>
      <family val="2"/>
    </font>
    <font>
      <sz val="11"/>
      <color theme="1"/>
      <name val="არიალ"/>
    </font>
    <font>
      <b/>
      <sz val="11"/>
      <color theme="1"/>
      <name val="არიალ"/>
    </font>
    <font>
      <b/>
      <sz val="10"/>
      <color theme="1"/>
      <name val="Arial"/>
      <family val="2"/>
    </font>
    <font>
      <sz val="10"/>
      <name val="Calibri"/>
      <family val="2"/>
      <scheme val="minor"/>
    </font>
    <font>
      <b/>
      <sz val="10"/>
      <name val="Calibri"/>
      <family val="2"/>
      <scheme val="minor"/>
    </font>
    <font>
      <b/>
      <i/>
      <sz val="12"/>
      <color theme="1"/>
      <name val="Calibri"/>
      <family val="2"/>
      <scheme val="minor"/>
    </font>
    <font>
      <b/>
      <sz val="8"/>
      <color theme="1"/>
      <name val="Calibri"/>
      <family val="2"/>
      <scheme val="minor"/>
    </font>
    <font>
      <sz val="9"/>
      <color theme="1"/>
      <name val="Calibri"/>
      <family val="2"/>
      <scheme val="minor"/>
    </font>
    <font>
      <sz val="12"/>
      <color theme="1"/>
      <name val="Arial"/>
      <family val="2"/>
    </font>
    <font>
      <sz val="9"/>
      <color theme="1"/>
      <name val="Arial"/>
      <family val="2"/>
    </font>
    <font>
      <b/>
      <sz val="14"/>
      <color theme="1"/>
      <name val="Calibri"/>
      <family val="2"/>
      <scheme val="minor"/>
    </font>
    <font>
      <b/>
      <sz val="9"/>
      <color theme="1"/>
      <name val="Calibri"/>
      <family val="2"/>
      <scheme val="minor"/>
    </font>
    <font>
      <b/>
      <sz val="10"/>
      <color theme="1"/>
      <name val="Calibri"/>
      <family val="2"/>
    </font>
    <font>
      <vertAlign val="superscript"/>
      <sz val="10"/>
      <name val="Calibri"/>
      <family val="2"/>
      <scheme val="minor"/>
    </font>
    <font>
      <b/>
      <i/>
      <sz val="12"/>
      <name val="Calibri"/>
      <family val="2"/>
      <scheme val="minor"/>
    </font>
    <font>
      <b/>
      <i/>
      <sz val="12"/>
      <name val="Calibri"/>
      <family val="2"/>
    </font>
    <font>
      <b/>
      <sz val="14"/>
      <name val="Calibri"/>
      <family val="2"/>
    </font>
    <font>
      <b/>
      <sz val="8"/>
      <name val="Calibri"/>
      <family val="2"/>
      <scheme val="minor"/>
    </font>
    <font>
      <sz val="8"/>
      <name val="Calibri"/>
      <family val="2"/>
    </font>
    <font>
      <b/>
      <sz val="10"/>
      <name val="Calibri"/>
      <family val="2"/>
    </font>
    <font>
      <b/>
      <sz val="14"/>
      <name val="Sylfaen"/>
      <family val="1"/>
    </font>
    <font>
      <b/>
      <i/>
      <sz val="10"/>
      <name val="Sylfaen"/>
      <family val="1"/>
    </font>
    <font>
      <i/>
      <sz val="10"/>
      <name val="Sylfaen"/>
      <family val="1"/>
    </font>
    <font>
      <sz val="11"/>
      <color rgb="FF000000"/>
      <name val="Calibri"/>
      <family val="2"/>
    </font>
    <font>
      <sz val="11"/>
      <color theme="1"/>
      <name val="Calibri"/>
      <family val="2"/>
      <charset val="1"/>
      <scheme val="minor"/>
    </font>
  </fonts>
  <fills count="6">
    <fill>
      <patternFill patternType="none"/>
    </fill>
    <fill>
      <patternFill patternType="gray125"/>
    </fill>
    <fill>
      <patternFill patternType="solid">
        <fgColor theme="3" tint="0.79998168889431442"/>
        <bgColor indexed="64"/>
      </patternFill>
    </fill>
    <fill>
      <patternFill patternType="solid">
        <fgColor theme="3" tint="0.79998168889431442"/>
        <bgColor indexed="8"/>
      </patternFill>
    </fill>
    <fill>
      <patternFill patternType="solid">
        <fgColor theme="0"/>
        <bgColor indexed="64"/>
      </patternFill>
    </fill>
    <fill>
      <patternFill patternType="solid">
        <fgColor theme="3" tint="0.79998168889431442"/>
        <bgColor rgb="FF000000"/>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10">
    <xf numFmtId="0" fontId="0" fillId="0" borderId="0"/>
    <xf numFmtId="43" fontId="35" fillId="0" borderId="0" applyFont="0" applyFill="0" applyBorder="0" applyAlignment="0" applyProtection="0"/>
    <xf numFmtId="0" fontId="20" fillId="0" borderId="0"/>
    <xf numFmtId="175" fontId="65" fillId="0" borderId="0"/>
    <xf numFmtId="0" fontId="20" fillId="0" borderId="0"/>
    <xf numFmtId="43" fontId="20" fillId="0" borderId="0" applyFont="0" applyFill="0" applyBorder="0" applyAlignment="0" applyProtection="0"/>
    <xf numFmtId="164" fontId="66" fillId="0" borderId="0" applyFont="0" applyFill="0" applyBorder="0" applyAlignment="0" applyProtection="0"/>
    <xf numFmtId="0" fontId="20" fillId="0" borderId="0"/>
    <xf numFmtId="0" fontId="20" fillId="0" borderId="0"/>
    <xf numFmtId="0" fontId="66" fillId="0" borderId="0"/>
  </cellStyleXfs>
  <cellXfs count="366">
    <xf numFmtId="0" fontId="0" fillId="0" borderId="0" xfId="0"/>
    <xf numFmtId="165" fontId="3" fillId="0" borderId="1" xfId="1" applyNumberFormat="1" applyFont="1" applyFill="1" applyBorder="1" applyAlignment="1">
      <alignment horizontal="center" wrapText="1"/>
    </xf>
    <xf numFmtId="165" fontId="3" fillId="0" borderId="2" xfId="1" applyNumberFormat="1" applyFont="1" applyFill="1" applyBorder="1" applyAlignment="1">
      <alignment horizontal="center" wrapText="1"/>
    </xf>
    <xf numFmtId="165" fontId="5" fillId="0" borderId="1" xfId="1" applyNumberFormat="1" applyFont="1" applyFill="1" applyBorder="1" applyAlignment="1">
      <alignment horizontal="center" wrapText="1"/>
    </xf>
    <xf numFmtId="165" fontId="5" fillId="0" borderId="2" xfId="1" applyNumberFormat="1" applyFont="1" applyFill="1" applyBorder="1" applyAlignment="1">
      <alignment horizontal="center" wrapText="1"/>
    </xf>
    <xf numFmtId="165" fontId="5" fillId="0" borderId="3" xfId="1" applyNumberFormat="1" applyFont="1" applyFill="1" applyBorder="1" applyAlignment="1">
      <alignment horizontal="center" wrapText="1"/>
    </xf>
    <xf numFmtId="165" fontId="5" fillId="0" borderId="4" xfId="1" applyNumberFormat="1" applyFont="1" applyFill="1" applyBorder="1" applyAlignment="1">
      <alignment horizontal="center" wrapText="1"/>
    </xf>
    <xf numFmtId="0" fontId="9" fillId="0" borderId="1"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3" borderId="6" xfId="0" applyFont="1" applyFill="1" applyBorder="1" applyAlignment="1" applyProtection="1">
      <alignment horizontal="center" vertical="center" wrapText="1"/>
    </xf>
    <xf numFmtId="0" fontId="10" fillId="3" borderId="7" xfId="0" applyFont="1" applyFill="1" applyBorder="1" applyAlignment="1" applyProtection="1">
      <alignment horizontal="center" vertical="center" wrapText="1"/>
    </xf>
    <xf numFmtId="0" fontId="10" fillId="3" borderId="8" xfId="0" applyFont="1" applyFill="1" applyBorder="1" applyAlignment="1" applyProtection="1">
      <alignment horizontal="center" vertical="center" wrapText="1"/>
    </xf>
    <xf numFmtId="0" fontId="37" fillId="0" borderId="0" xfId="0" applyFont="1" applyFill="1" applyProtection="1"/>
    <xf numFmtId="0" fontId="38" fillId="2" borderId="0" xfId="0" applyFont="1" applyFill="1" applyProtection="1"/>
    <xf numFmtId="0" fontId="37" fillId="2" borderId="0" xfId="0" applyFont="1" applyFill="1" applyProtection="1"/>
    <xf numFmtId="0" fontId="39" fillId="0" borderId="0" xfId="0" applyFont="1" applyFill="1" applyProtection="1"/>
    <xf numFmtId="0" fontId="40" fillId="0" borderId="0" xfId="0" applyFont="1" applyFill="1" applyProtection="1"/>
    <xf numFmtId="0" fontId="38" fillId="2" borderId="6" xfId="0" applyFont="1" applyFill="1" applyBorder="1" applyAlignment="1">
      <alignment horizontal="center" vertical="center" wrapText="1"/>
    </xf>
    <xf numFmtId="0" fontId="0" fillId="0" borderId="0" xfId="0" applyAlignment="1">
      <alignment wrapText="1"/>
    </xf>
    <xf numFmtId="0" fontId="41" fillId="2" borderId="6" xfId="0" applyFont="1" applyFill="1" applyBorder="1" applyAlignment="1">
      <alignment horizontal="center" vertical="center" wrapText="1"/>
    </xf>
    <xf numFmtId="0" fontId="36" fillId="2" borderId="7" xfId="0" applyFont="1" applyFill="1" applyBorder="1" applyAlignment="1">
      <alignment horizontal="center" vertical="center" wrapText="1"/>
    </xf>
    <xf numFmtId="0" fontId="36" fillId="2" borderId="8" xfId="0" applyFont="1" applyFill="1" applyBorder="1" applyAlignment="1">
      <alignment horizontal="center" vertical="center" wrapText="1"/>
    </xf>
    <xf numFmtId="0" fontId="36" fillId="2" borderId="0" xfId="0" applyFont="1" applyFill="1" applyAlignment="1">
      <alignment horizontal="center" vertical="center" wrapText="1"/>
    </xf>
    <xf numFmtId="0" fontId="0" fillId="0" borderId="9" xfId="0" applyBorder="1" applyAlignment="1">
      <alignment horizontal="center" wrapText="1"/>
    </xf>
    <xf numFmtId="0" fontId="0" fillId="0" borderId="1" xfId="0" applyBorder="1" applyAlignment="1">
      <alignment horizontal="center" wrapText="1"/>
    </xf>
    <xf numFmtId="168" fontId="42" fillId="0" borderId="1" xfId="1" applyNumberFormat="1" applyFont="1" applyBorder="1" applyAlignment="1">
      <alignment horizontal="center" wrapText="1"/>
    </xf>
    <xf numFmtId="168" fontId="42" fillId="0" borderId="2" xfId="1" applyNumberFormat="1" applyFont="1" applyBorder="1" applyAlignment="1">
      <alignment horizontal="center" wrapText="1"/>
    </xf>
    <xf numFmtId="0" fontId="36" fillId="2" borderId="5" xfId="0" applyFont="1" applyFill="1" applyBorder="1" applyAlignment="1">
      <alignment horizontal="center" wrapText="1"/>
    </xf>
    <xf numFmtId="168" fontId="43" fillId="2" borderId="3" xfId="1" applyNumberFormat="1" applyFont="1" applyFill="1" applyBorder="1" applyAlignment="1">
      <alignment horizontal="center" wrapText="1"/>
    </xf>
    <xf numFmtId="0" fontId="36" fillId="2" borderId="0" xfId="0" applyFont="1" applyFill="1" applyAlignment="1">
      <alignment wrapText="1"/>
    </xf>
    <xf numFmtId="0" fontId="37" fillId="0" borderId="0" xfId="0" applyFont="1" applyFill="1"/>
    <xf numFmtId="0" fontId="37" fillId="2" borderId="0" xfId="0" applyFont="1" applyFill="1"/>
    <xf numFmtId="0" fontId="37" fillId="0" borderId="9" xfId="0" applyFont="1" applyFill="1" applyBorder="1" applyAlignment="1">
      <alignment horizontal="center"/>
    </xf>
    <xf numFmtId="0" fontId="37" fillId="0" borderId="1" xfId="0" applyFont="1" applyFill="1" applyBorder="1" applyAlignment="1">
      <alignment vertical="center" wrapText="1"/>
    </xf>
    <xf numFmtId="0" fontId="37" fillId="0" borderId="1" xfId="0" applyFont="1" applyFill="1" applyBorder="1" applyAlignment="1">
      <alignment horizontal="center" vertical="center" wrapText="1"/>
    </xf>
    <xf numFmtId="168" fontId="37" fillId="0" borderId="1" xfId="1" applyNumberFormat="1" applyFont="1" applyFill="1" applyBorder="1" applyAlignment="1">
      <alignment horizontal="center" vertical="center" wrapText="1"/>
    </xf>
    <xf numFmtId="168" fontId="44" fillId="0" borderId="2" xfId="1" applyNumberFormat="1" applyFont="1" applyFill="1" applyBorder="1" applyAlignment="1">
      <alignment horizontal="center" vertical="center" wrapText="1"/>
    </xf>
    <xf numFmtId="0" fontId="37" fillId="0" borderId="9" xfId="0" applyFont="1" applyFill="1" applyBorder="1"/>
    <xf numFmtId="0" fontId="37" fillId="0" borderId="1" xfId="0" applyFont="1" applyFill="1" applyBorder="1"/>
    <xf numFmtId="0" fontId="37" fillId="0" borderId="1" xfId="0" applyFont="1" applyFill="1" applyBorder="1" applyAlignment="1">
      <alignment horizontal="center" vertical="center"/>
    </xf>
    <xf numFmtId="168" fontId="37" fillId="0" borderId="1" xfId="1" applyNumberFormat="1" applyFont="1" applyFill="1" applyBorder="1" applyAlignment="1">
      <alignment horizontal="center" vertical="center"/>
    </xf>
    <xf numFmtId="0" fontId="37" fillId="0" borderId="2" xfId="0" applyFont="1" applyFill="1" applyBorder="1" applyAlignment="1">
      <alignment horizontal="center" vertical="center"/>
    </xf>
    <xf numFmtId="0" fontId="38" fillId="2" borderId="5" xfId="0" applyFont="1" applyFill="1" applyBorder="1"/>
    <xf numFmtId="168" fontId="38" fillId="2" borderId="3" xfId="1" applyNumberFormat="1" applyFont="1" applyFill="1" applyBorder="1" applyAlignment="1">
      <alignment horizontal="center" vertical="center"/>
    </xf>
    <xf numFmtId="168" fontId="38" fillId="2" borderId="4" xfId="1" applyNumberFormat="1" applyFont="1" applyFill="1" applyBorder="1" applyAlignment="1">
      <alignment horizontal="center" vertical="center"/>
    </xf>
    <xf numFmtId="0" fontId="38" fillId="2" borderId="0" xfId="0" applyFont="1" applyFill="1"/>
    <xf numFmtId="0" fontId="37" fillId="0" borderId="0" xfId="0" applyFont="1" applyFill="1" applyAlignment="1">
      <alignment horizontal="center" vertical="center"/>
    </xf>
    <xf numFmtId="168" fontId="37" fillId="0" borderId="0" xfId="1" applyNumberFormat="1" applyFont="1" applyFill="1" applyAlignment="1">
      <alignment horizontal="center" vertical="center"/>
    </xf>
    <xf numFmtId="0" fontId="37" fillId="0" borderId="0" xfId="0" applyFont="1" applyAlignment="1">
      <alignment wrapText="1"/>
    </xf>
    <xf numFmtId="0" fontId="37" fillId="0" borderId="5" xfId="0" applyFont="1" applyBorder="1" applyAlignment="1">
      <alignment wrapText="1"/>
    </xf>
    <xf numFmtId="0" fontId="38" fillId="2" borderId="0" xfId="0" applyFont="1" applyFill="1" applyAlignment="1">
      <alignment wrapText="1"/>
    </xf>
    <xf numFmtId="0" fontId="37" fillId="2" borderId="0" xfId="0" applyFont="1" applyFill="1" applyAlignment="1">
      <alignment wrapText="1"/>
    </xf>
    <xf numFmtId="0" fontId="37" fillId="0" borderId="9" xfId="0" applyFont="1" applyBorder="1" applyAlignment="1">
      <alignment horizontal="left" vertical="center" wrapText="1"/>
    </xf>
    <xf numFmtId="0" fontId="38" fillId="2" borderId="5" xfId="0" applyFont="1" applyFill="1" applyBorder="1" applyAlignment="1">
      <alignment horizontal="left" vertical="center" wrapText="1" indent="2"/>
    </xf>
    <xf numFmtId="0" fontId="38" fillId="2" borderId="3" xfId="0" applyFont="1" applyFill="1" applyBorder="1" applyAlignment="1">
      <alignment wrapText="1"/>
    </xf>
    <xf numFmtId="0" fontId="38" fillId="2" borderId="4" xfId="0" applyFont="1" applyFill="1" applyBorder="1" applyAlignment="1">
      <alignment wrapText="1"/>
    </xf>
    <xf numFmtId="0" fontId="10" fillId="0" borderId="0" xfId="0" applyFont="1" applyFill="1" applyBorder="1" applyAlignment="1" applyProtection="1">
      <alignment vertical="center" wrapText="1"/>
    </xf>
    <xf numFmtId="0" fontId="37" fillId="0" borderId="0" xfId="0" applyFont="1"/>
    <xf numFmtId="0" fontId="18" fillId="4" borderId="1" xfId="0" applyFont="1" applyFill="1" applyBorder="1" applyAlignment="1">
      <alignment horizontal="left" vertical="center"/>
    </xf>
    <xf numFmtId="0" fontId="37" fillId="4" borderId="0" xfId="0" applyFont="1" applyFill="1"/>
    <xf numFmtId="0" fontId="37" fillId="0" borderId="0" xfId="0" applyFont="1" applyFill="1" applyAlignment="1"/>
    <xf numFmtId="0" fontId="38" fillId="2" borderId="0" xfId="0" applyFont="1" applyFill="1" applyAlignment="1">
      <alignment horizontal="center" vertical="center"/>
    </xf>
    <xf numFmtId="0" fontId="45" fillId="2" borderId="1"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37" fillId="2" borderId="0" xfId="0" applyFont="1" applyFill="1" applyAlignment="1">
      <alignment horizontal="center" vertical="center"/>
    </xf>
    <xf numFmtId="0" fontId="37" fillId="2" borderId="0" xfId="0" applyFont="1" applyFill="1" applyAlignment="1">
      <alignment horizontal="center"/>
    </xf>
    <xf numFmtId="0" fontId="8" fillId="2" borderId="7" xfId="0" applyFont="1" applyFill="1" applyBorder="1" applyAlignment="1">
      <alignment horizontal="center" vertical="center" wrapText="1"/>
    </xf>
    <xf numFmtId="165" fontId="8" fillId="2" borderId="6" xfId="1" applyNumberFormat="1" applyFont="1" applyFill="1" applyBorder="1" applyAlignment="1">
      <alignment horizontal="center" vertical="center" wrapText="1"/>
    </xf>
    <xf numFmtId="0" fontId="3" fillId="0" borderId="9" xfId="0" quotePrefix="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 xfId="0" applyFont="1" applyFill="1" applyBorder="1" applyAlignment="1" applyProtection="1">
      <alignment horizontal="left" vertical="center" wrapText="1" indent="1"/>
    </xf>
    <xf numFmtId="0" fontId="6" fillId="0" borderId="1" xfId="0" applyFont="1" applyFill="1" applyBorder="1" applyAlignment="1" applyProtection="1">
      <alignment horizontal="left" vertical="center" wrapText="1" indent="2"/>
    </xf>
    <xf numFmtId="0" fontId="7" fillId="0" borderId="1" xfId="0" applyFont="1" applyFill="1" applyBorder="1" applyAlignment="1" applyProtection="1">
      <alignment horizontal="left" vertical="center" wrapText="1" indent="2"/>
    </xf>
    <xf numFmtId="165" fontId="8" fillId="2" borderId="7" xfId="1" applyNumberFormat="1" applyFont="1" applyFill="1" applyBorder="1" applyAlignment="1">
      <alignment horizontal="center" vertical="center" wrapText="1"/>
    </xf>
    <xf numFmtId="0" fontId="4" fillId="0" borderId="3" xfId="0" applyFont="1" applyFill="1" applyBorder="1" applyAlignment="1" applyProtection="1">
      <alignment horizontal="left" vertical="center" wrapText="1" indent="1"/>
    </xf>
    <xf numFmtId="165" fontId="8" fillId="2" borderId="8" xfId="1" applyNumberFormat="1" applyFont="1" applyFill="1" applyBorder="1" applyAlignment="1">
      <alignment horizontal="center" vertical="center" wrapText="1"/>
    </xf>
    <xf numFmtId="0" fontId="47" fillId="0" borderId="0" xfId="0" applyFont="1" applyFill="1" applyAlignment="1" applyProtection="1"/>
    <xf numFmtId="0" fontId="47" fillId="0" borderId="0" xfId="0" applyFont="1" applyAlignment="1">
      <alignment wrapText="1"/>
    </xf>
    <xf numFmtId="0" fontId="46" fillId="2" borderId="6" xfId="0" applyFont="1" applyFill="1" applyBorder="1" applyAlignment="1">
      <alignment horizontal="center" vertical="center" wrapText="1"/>
    </xf>
    <xf numFmtId="0" fontId="46" fillId="2" borderId="7" xfId="0" applyFont="1" applyFill="1" applyBorder="1" applyAlignment="1">
      <alignment horizontal="center" vertical="center" wrapText="1"/>
    </xf>
    <xf numFmtId="0" fontId="46" fillId="2" borderId="8" xfId="0" applyFont="1" applyFill="1" applyBorder="1" applyAlignment="1">
      <alignment horizontal="center" vertical="center" wrapText="1"/>
    </xf>
    <xf numFmtId="0" fontId="17" fillId="4" borderId="9" xfId="0" applyFont="1" applyFill="1" applyBorder="1" applyAlignment="1">
      <alignment horizontal="center" vertical="center"/>
    </xf>
    <xf numFmtId="0" fontId="18" fillId="4" borderId="2" xfId="0" applyFont="1" applyFill="1" applyBorder="1" applyAlignment="1">
      <alignment horizontal="center" vertical="center"/>
    </xf>
    <xf numFmtId="0" fontId="17" fillId="4" borderId="5" xfId="0" applyFont="1" applyFill="1" applyBorder="1" applyAlignment="1">
      <alignment horizontal="center" vertical="center"/>
    </xf>
    <xf numFmtId="0" fontId="18" fillId="4" borderId="3" xfId="0" applyFont="1" applyFill="1" applyBorder="1" applyAlignment="1">
      <alignment horizontal="left" vertical="center"/>
    </xf>
    <xf numFmtId="0" fontId="18" fillId="4" borderId="4" xfId="0" applyFont="1" applyFill="1" applyBorder="1" applyAlignment="1">
      <alignment horizontal="center" vertical="center"/>
    </xf>
    <xf numFmtId="0" fontId="48" fillId="2" borderId="1"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6" fillId="2" borderId="2" xfId="0" applyFont="1" applyFill="1" applyBorder="1" applyAlignment="1">
      <alignment horizontal="center" vertical="center" wrapText="1"/>
    </xf>
    <xf numFmtId="0" fontId="48" fillId="2" borderId="2" xfId="0" applyFont="1" applyFill="1" applyBorder="1" applyAlignment="1">
      <alignment horizontal="center" vertical="center" wrapText="1"/>
    </xf>
    <xf numFmtId="0" fontId="37" fillId="0" borderId="10" xfId="0" applyFont="1" applyBorder="1" applyAlignment="1">
      <alignment horizontal="left" vertical="center" wrapText="1"/>
    </xf>
    <xf numFmtId="0" fontId="38" fillId="2" borderId="11" xfId="0" applyFont="1" applyFill="1" applyBorder="1" applyAlignment="1">
      <alignment horizontal="left" vertical="center" wrapText="1" indent="2"/>
    </xf>
    <xf numFmtId="0" fontId="48" fillId="2" borderId="9" xfId="0" applyFont="1" applyFill="1" applyBorder="1" applyAlignment="1">
      <alignment horizontal="center" vertical="center" wrapText="1"/>
    </xf>
    <xf numFmtId="0" fontId="37" fillId="2" borderId="12" xfId="0" applyFont="1" applyFill="1" applyBorder="1" applyAlignment="1">
      <alignment horizontal="left" vertical="center" wrapText="1"/>
    </xf>
    <xf numFmtId="0" fontId="38" fillId="2" borderId="13" xfId="0" applyFont="1" applyFill="1" applyBorder="1" applyAlignment="1">
      <alignment horizontal="center" vertical="center"/>
    </xf>
    <xf numFmtId="168" fontId="37" fillId="0" borderId="9" xfId="1" applyNumberFormat="1" applyFont="1" applyBorder="1" applyAlignment="1">
      <alignment horizontal="left" vertical="center" wrapText="1"/>
    </xf>
    <xf numFmtId="168" fontId="37" fillId="0" borderId="1" xfId="1" applyNumberFormat="1" applyFont="1" applyBorder="1" applyAlignment="1">
      <alignment wrapText="1"/>
    </xf>
    <xf numFmtId="168" fontId="38" fillId="2" borderId="5" xfId="0" applyNumberFormat="1" applyFont="1" applyFill="1" applyBorder="1" applyAlignment="1">
      <alignment horizontal="left" vertical="center" wrapText="1" indent="2"/>
    </xf>
    <xf numFmtId="168" fontId="38" fillId="2" borderId="3" xfId="0" applyNumberFormat="1" applyFont="1" applyFill="1" applyBorder="1" applyAlignment="1">
      <alignment horizontal="left" vertical="center" wrapText="1" indent="2"/>
    </xf>
    <xf numFmtId="168" fontId="38" fillId="2" borderId="4" xfId="0" applyNumberFormat="1" applyFont="1" applyFill="1" applyBorder="1" applyAlignment="1">
      <alignment wrapText="1"/>
    </xf>
    <xf numFmtId="168" fontId="38" fillId="2" borderId="5" xfId="0" applyNumberFormat="1" applyFont="1" applyFill="1" applyBorder="1" applyAlignment="1">
      <alignment wrapText="1"/>
    </xf>
    <xf numFmtId="168" fontId="38" fillId="2" borderId="3" xfId="0" applyNumberFormat="1" applyFont="1" applyFill="1" applyBorder="1" applyAlignment="1">
      <alignment wrapText="1"/>
    </xf>
    <xf numFmtId="168" fontId="37" fillId="0" borderId="2" xfId="0" applyNumberFormat="1" applyFont="1" applyBorder="1" applyAlignment="1">
      <alignment wrapText="1"/>
    </xf>
    <xf numFmtId="0" fontId="49" fillId="0" borderId="0" xfId="0" applyFont="1" applyFill="1" applyProtection="1"/>
    <xf numFmtId="0" fontId="37" fillId="2" borderId="0" xfId="0" applyFont="1" applyFill="1" applyAlignment="1">
      <alignment horizontal="left" vertical="center"/>
    </xf>
    <xf numFmtId="0" fontId="50" fillId="0" borderId="1" xfId="0" applyFont="1" applyFill="1" applyBorder="1" applyAlignment="1">
      <alignment horizontal="left" vertical="center"/>
    </xf>
    <xf numFmtId="0" fontId="26" fillId="0" borderId="1" xfId="0" applyFont="1" applyFill="1" applyBorder="1" applyAlignment="1">
      <alignment horizontal="left" vertical="center" wrapText="1"/>
    </xf>
    <xf numFmtId="0" fontId="50" fillId="0" borderId="14" xfId="0" applyFont="1" applyFill="1" applyBorder="1" applyAlignment="1">
      <alignment horizontal="left" vertical="center"/>
    </xf>
    <xf numFmtId="0" fontId="50" fillId="0" borderId="1" xfId="0" applyFont="1" applyFill="1" applyBorder="1" applyAlignment="1">
      <alignment horizontal="center" vertical="center"/>
    </xf>
    <xf numFmtId="0" fontId="50" fillId="0" borderId="14" xfId="0" applyFont="1" applyFill="1" applyBorder="1" applyAlignment="1">
      <alignment horizontal="center" vertical="center"/>
    </xf>
    <xf numFmtId="0" fontId="51" fillId="0" borderId="1" xfId="0" applyFont="1" applyBorder="1"/>
    <xf numFmtId="0" fontId="51" fillId="0" borderId="0" xfId="0" applyFont="1" applyAlignment="1">
      <alignment wrapText="1"/>
    </xf>
    <xf numFmtId="43" fontId="51" fillId="0" borderId="2" xfId="1" applyFont="1" applyBorder="1" applyAlignment="1">
      <alignment wrapText="1"/>
    </xf>
    <xf numFmtId="43" fontId="38" fillId="2" borderId="8" xfId="1" applyFont="1" applyFill="1" applyBorder="1" applyAlignment="1">
      <alignment horizontal="center" vertical="center" wrapText="1"/>
    </xf>
    <xf numFmtId="43" fontId="37" fillId="0" borderId="4" xfId="1" applyFont="1" applyBorder="1" applyAlignment="1">
      <alignment wrapText="1"/>
    </xf>
    <xf numFmtId="43" fontId="37" fillId="0" borderId="0" xfId="1" applyFont="1" applyAlignment="1">
      <alignment wrapText="1"/>
    </xf>
    <xf numFmtId="0" fontId="45" fillId="0" borderId="1" xfId="0" applyFont="1" applyFill="1" applyBorder="1" applyAlignment="1">
      <alignment horizontal="center" vertical="center" wrapText="1"/>
    </xf>
    <xf numFmtId="16" fontId="9" fillId="0" borderId="1" xfId="0" applyNumberFormat="1" applyFont="1" applyFill="1" applyBorder="1" applyAlignment="1" applyProtection="1">
      <alignment horizontal="center" vertical="center" wrapText="1"/>
    </xf>
    <xf numFmtId="167" fontId="10" fillId="2" borderId="3" xfId="0" applyNumberFormat="1" applyFont="1" applyFill="1" applyBorder="1" applyAlignment="1" applyProtection="1">
      <alignment horizontal="center" vertical="center" wrapText="1"/>
    </xf>
    <xf numFmtId="49" fontId="45" fillId="0" borderId="1" xfId="0" applyNumberFormat="1" applyFont="1" applyFill="1" applyBorder="1" applyAlignment="1">
      <alignment horizontal="center" vertical="center" wrapText="1"/>
    </xf>
    <xf numFmtId="0" fontId="45" fillId="0" borderId="27" xfId="0" applyFont="1" applyFill="1" applyBorder="1" applyAlignment="1">
      <alignment horizontal="center" vertical="center" wrapText="1"/>
    </xf>
    <xf numFmtId="0" fontId="45" fillId="0" borderId="14" xfId="0" applyFont="1" applyFill="1" applyBorder="1" applyAlignment="1">
      <alignment horizontal="center" vertical="center" wrapText="1"/>
    </xf>
    <xf numFmtId="0" fontId="9" fillId="0" borderId="14" xfId="0" applyFont="1" applyFill="1" applyBorder="1" applyAlignment="1" applyProtection="1">
      <alignment horizontal="center" vertical="center" wrapText="1"/>
    </xf>
    <xf numFmtId="0" fontId="9" fillId="0" borderId="28" xfId="0" applyFont="1" applyFill="1" applyBorder="1" applyAlignment="1" applyProtection="1">
      <alignment horizontal="center" vertical="center" wrapText="1"/>
    </xf>
    <xf numFmtId="167" fontId="46" fillId="0" borderId="1" xfId="1" applyNumberFormat="1" applyFont="1" applyFill="1" applyBorder="1" applyAlignment="1">
      <alignment horizontal="center" vertical="center" wrapText="1"/>
    </xf>
    <xf numFmtId="167" fontId="46" fillId="0" borderId="14" xfId="1" applyNumberFormat="1" applyFont="1" applyFill="1" applyBorder="1" applyAlignment="1">
      <alignment horizontal="center" vertical="center" wrapText="1"/>
    </xf>
    <xf numFmtId="0" fontId="38" fillId="2" borderId="6" xfId="0" applyFont="1" applyFill="1" applyBorder="1" applyAlignment="1">
      <alignment horizontal="center" vertical="center" wrapText="1"/>
    </xf>
    <xf numFmtId="0" fontId="38" fillId="2" borderId="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45" fillId="0" borderId="0" xfId="0" applyFont="1" applyFill="1" applyAlignment="1">
      <alignment wrapText="1"/>
    </xf>
    <xf numFmtId="0" fontId="28" fillId="0" borderId="0" xfId="0" applyFont="1" applyFill="1" applyBorder="1" applyAlignment="1" applyProtection="1">
      <alignment vertical="center" wrapText="1"/>
    </xf>
    <xf numFmtId="0" fontId="46" fillId="0" borderId="6" xfId="0" applyFont="1" applyFill="1" applyBorder="1" applyAlignment="1">
      <alignment horizontal="center" vertical="center"/>
    </xf>
    <xf numFmtId="0" fontId="46" fillId="0" borderId="7" xfId="0" applyFont="1" applyFill="1" applyBorder="1" applyAlignment="1">
      <alignment horizontal="center" vertical="center" wrapText="1"/>
    </xf>
    <xf numFmtId="43" fontId="46" fillId="0" borderId="7" xfId="1" applyFont="1" applyFill="1" applyBorder="1" applyAlignment="1">
      <alignment horizontal="center" vertical="center" wrapText="1"/>
    </xf>
    <xf numFmtId="0" fontId="46" fillId="0" borderId="8" xfId="0" applyFont="1" applyFill="1" applyBorder="1" applyAlignment="1">
      <alignment horizontal="center" vertical="center" wrapText="1"/>
    </xf>
    <xf numFmtId="0" fontId="27" fillId="0" borderId="9" xfId="0" applyFont="1" applyFill="1" applyBorder="1" applyAlignment="1">
      <alignment horizontal="left" vertical="center"/>
    </xf>
    <xf numFmtId="0" fontId="27" fillId="0" borderId="1" xfId="0" applyFont="1" applyFill="1" applyBorder="1" applyAlignment="1">
      <alignment horizontal="center" vertical="center" wrapText="1"/>
    </xf>
    <xf numFmtId="43" fontId="27" fillId="0" borderId="1" xfId="1" applyFont="1" applyFill="1" applyBorder="1" applyAlignment="1">
      <alignment horizontal="right" vertical="center" wrapText="1"/>
    </xf>
    <xf numFmtId="0" fontId="27" fillId="0" borderId="2" xfId="0" applyFont="1" applyFill="1" applyBorder="1" applyAlignment="1">
      <alignment horizontal="center" vertical="center" wrapText="1"/>
    </xf>
    <xf numFmtId="0" fontId="45" fillId="0" borderId="5" xfId="0" applyFont="1" applyFill="1" applyBorder="1" applyAlignment="1">
      <alignment horizontal="left" vertical="center"/>
    </xf>
    <xf numFmtId="0" fontId="45" fillId="0" borderId="3" xfId="0" applyFont="1" applyFill="1" applyBorder="1" applyAlignment="1">
      <alignment horizontal="center" vertical="center"/>
    </xf>
    <xf numFmtId="43" fontId="45" fillId="0" borderId="3" xfId="1" applyFont="1" applyFill="1" applyBorder="1" applyAlignment="1">
      <alignment horizontal="center" vertical="center"/>
    </xf>
    <xf numFmtId="0" fontId="45" fillId="0" borderId="4" xfId="0" applyFont="1" applyFill="1" applyBorder="1" applyAlignment="1">
      <alignment horizontal="center" vertical="center" wrapText="1"/>
    </xf>
    <xf numFmtId="0" fontId="45" fillId="0" borderId="0" xfId="0" applyFont="1" applyFill="1" applyAlignment="1">
      <alignment horizontal="left"/>
    </xf>
    <xf numFmtId="43" fontId="45" fillId="0" borderId="0" xfId="1" applyFont="1" applyFill="1" applyAlignment="1">
      <alignment wrapText="1"/>
    </xf>
    <xf numFmtId="0" fontId="45" fillId="0" borderId="0" xfId="0" applyFont="1" applyFill="1" applyProtection="1"/>
    <xf numFmtId="0" fontId="21" fillId="0" borderId="0" xfId="0" applyFont="1" applyFill="1" applyBorder="1"/>
    <xf numFmtId="0" fontId="8" fillId="2" borderId="0" xfId="0" applyFont="1" applyFill="1" applyBorder="1"/>
    <xf numFmtId="0" fontId="8" fillId="0" borderId="0" xfId="0" applyFont="1" applyFill="1" applyBorder="1"/>
    <xf numFmtId="43" fontId="37" fillId="0" borderId="9" xfId="1" applyNumberFormat="1" applyFont="1" applyFill="1" applyBorder="1" applyAlignment="1">
      <alignment horizontal="left" vertical="center" wrapText="1"/>
    </xf>
    <xf numFmtId="168" fontId="37" fillId="0" borderId="9" xfId="1" applyNumberFormat="1" applyFont="1" applyFill="1" applyBorder="1" applyAlignment="1">
      <alignment horizontal="left" vertical="center" wrapText="1"/>
    </xf>
    <xf numFmtId="43" fontId="37" fillId="0" borderId="9" xfId="1" applyNumberFormat="1" applyFont="1" applyBorder="1" applyAlignment="1">
      <alignment horizontal="left" vertical="center" wrapText="1"/>
    </xf>
    <xf numFmtId="4" fontId="37" fillId="0" borderId="1" xfId="0" applyNumberFormat="1" applyFont="1" applyBorder="1" applyAlignment="1">
      <alignment horizontal="center" vertical="center" wrapText="1"/>
    </xf>
    <xf numFmtId="4" fontId="37" fillId="0" borderId="2" xfId="0" applyNumberFormat="1" applyFont="1" applyBorder="1" applyAlignment="1">
      <alignment horizontal="center" vertical="center" wrapText="1"/>
    </xf>
    <xf numFmtId="4" fontId="38" fillId="2" borderId="3" xfId="0" applyNumberFormat="1" applyFont="1" applyFill="1" applyBorder="1" applyAlignment="1">
      <alignment horizontal="center" vertical="center" wrapText="1"/>
    </xf>
    <xf numFmtId="4" fontId="38" fillId="2" borderId="4" xfId="0" applyNumberFormat="1" applyFont="1" applyFill="1" applyBorder="1" applyAlignment="1">
      <alignment horizontal="center" vertical="center" wrapText="1"/>
    </xf>
    <xf numFmtId="0" fontId="37" fillId="0" borderId="9" xfId="0" applyFont="1" applyBorder="1" applyAlignment="1">
      <alignment horizontal="center" vertical="center" wrapText="1"/>
    </xf>
    <xf numFmtId="0" fontId="37" fillId="0" borderId="1" xfId="0" applyFont="1" applyBorder="1" applyAlignment="1">
      <alignment horizontal="center" vertical="center" wrapText="1"/>
    </xf>
    <xf numFmtId="0" fontId="38" fillId="2" borderId="6" xfId="0" applyFont="1" applyFill="1" applyBorder="1" applyAlignment="1">
      <alignment horizontal="center" vertical="center" wrapText="1"/>
    </xf>
    <xf numFmtId="0" fontId="38" fillId="2" borderId="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49" fillId="0" borderId="9" xfId="0" applyFont="1" applyBorder="1" applyAlignment="1">
      <alignment horizontal="center" vertical="center" wrapText="1"/>
    </xf>
    <xf numFmtId="0" fontId="49" fillId="0" borderId="1" xfId="0" applyFont="1" applyBorder="1" applyAlignment="1">
      <alignment horizontal="center" vertical="center" wrapText="1"/>
    </xf>
    <xf numFmtId="4" fontId="49" fillId="0" borderId="1" xfId="0" applyNumberFormat="1" applyFont="1" applyBorder="1" applyAlignment="1">
      <alignment horizontal="center" vertical="center" wrapText="1"/>
    </xf>
    <xf numFmtId="4" fontId="49" fillId="0" borderId="2" xfId="0" applyNumberFormat="1" applyFont="1" applyBorder="1" applyAlignment="1">
      <alignment horizontal="center" vertical="center" wrapText="1"/>
    </xf>
    <xf numFmtId="0" fontId="49" fillId="0" borderId="0" xfId="0" applyFont="1" applyFill="1" applyProtection="1"/>
    <xf numFmtId="0" fontId="45" fillId="0" borderId="0" xfId="0" applyFont="1" applyFill="1" applyProtection="1"/>
    <xf numFmtId="0" fontId="21" fillId="0" borderId="0" xfId="0" applyFont="1" applyFill="1" applyBorder="1"/>
    <xf numFmtId="0" fontId="8" fillId="2" borderId="0" xfId="0" applyFont="1" applyFill="1" applyBorder="1"/>
    <xf numFmtId="0" fontId="8" fillId="0" borderId="0" xfId="0" applyFont="1" applyFill="1" applyBorder="1"/>
    <xf numFmtId="0" fontId="0" fillId="0" borderId="0" xfId="0"/>
    <xf numFmtId="0" fontId="8" fillId="0" borderId="1" xfId="2" applyFont="1" applyFill="1" applyBorder="1" applyAlignment="1" applyProtection="1">
      <alignment horizontal="center" vertical="center" wrapText="1"/>
    </xf>
    <xf numFmtId="0" fontId="8" fillId="0" borderId="1" xfId="2" applyFont="1" applyFill="1" applyBorder="1" applyAlignment="1" applyProtection="1">
      <alignment vertical="center" wrapText="1"/>
    </xf>
    <xf numFmtId="170" fontId="8" fillId="0" borderId="1" xfId="1" applyNumberFormat="1" applyFont="1" applyFill="1" applyBorder="1" applyAlignment="1" applyProtection="1">
      <alignment horizontal="right" vertical="center" wrapText="1"/>
    </xf>
    <xf numFmtId="168" fontId="21" fillId="0" borderId="1" xfId="1" applyNumberFormat="1" applyFont="1" applyFill="1" applyBorder="1" applyAlignment="1" applyProtection="1">
      <alignment horizontal="right" vertical="center" wrapText="1"/>
    </xf>
    <xf numFmtId="170" fontId="21" fillId="0" borderId="1" xfId="1" applyNumberFormat="1" applyFont="1" applyFill="1" applyBorder="1" applyAlignment="1" applyProtection="1">
      <alignment horizontal="right" vertical="center" wrapText="1"/>
    </xf>
    <xf numFmtId="168" fontId="8" fillId="0" borderId="1" xfId="1" applyNumberFormat="1" applyFont="1" applyFill="1" applyBorder="1" applyAlignment="1" applyProtection="1">
      <alignment horizontal="right" vertical="center" wrapText="1"/>
    </xf>
    <xf numFmtId="0" fontId="8" fillId="0" borderId="9" xfId="2" applyFont="1" applyFill="1" applyBorder="1" applyAlignment="1" applyProtection="1">
      <alignment horizontal="left" vertical="center" wrapText="1" indent="1"/>
    </xf>
    <xf numFmtId="0" fontId="8" fillId="0" borderId="9" xfId="2" applyFont="1" applyFill="1" applyBorder="1" applyAlignment="1" applyProtection="1">
      <alignment horizontal="left" vertical="center" wrapText="1" indent="3"/>
    </xf>
    <xf numFmtId="0" fontId="21" fillId="0" borderId="9" xfId="2" applyFont="1" applyFill="1" applyBorder="1" applyAlignment="1" applyProtection="1">
      <alignment horizontal="left" vertical="center" wrapText="1" indent="4"/>
    </xf>
    <xf numFmtId="165" fontId="8" fillId="0" borderId="1" xfId="1" applyNumberFormat="1" applyFont="1" applyFill="1" applyBorder="1" applyAlignment="1">
      <alignment horizontal="center" vertical="center" wrapText="1"/>
    </xf>
    <xf numFmtId="165" fontId="8" fillId="0" borderId="2" xfId="1" applyNumberFormat="1" applyFont="1" applyFill="1" applyBorder="1" applyAlignment="1">
      <alignment horizontal="center" vertical="center" wrapText="1"/>
    </xf>
    <xf numFmtId="168" fontId="8" fillId="5" borderId="1" xfId="1" applyNumberFormat="1" applyFont="1" applyFill="1" applyBorder="1" applyAlignment="1" applyProtection="1">
      <alignment horizontal="right" vertical="center" wrapText="1"/>
    </xf>
    <xf numFmtId="0" fontId="8" fillId="5" borderId="5" xfId="2" applyFont="1" applyFill="1" applyBorder="1" applyAlignment="1" applyProtection="1">
      <alignment horizontal="left" vertical="center" wrapText="1"/>
    </xf>
    <xf numFmtId="166" fontId="8" fillId="5" borderId="3" xfId="1" applyNumberFormat="1" applyFont="1" applyFill="1" applyBorder="1" applyAlignment="1" applyProtection="1">
      <alignment horizontal="right" vertical="center" wrapText="1"/>
    </xf>
    <xf numFmtId="168" fontId="8" fillId="2" borderId="1" xfId="1" applyNumberFormat="1" applyFont="1" applyFill="1" applyBorder="1"/>
    <xf numFmtId="168" fontId="21" fillId="0" borderId="1" xfId="1" applyNumberFormat="1" applyFont="1" applyFill="1" applyBorder="1"/>
    <xf numFmtId="168" fontId="8" fillId="0" borderId="1" xfId="1" applyNumberFormat="1" applyFont="1" applyFill="1" applyBorder="1"/>
    <xf numFmtId="0" fontId="45" fillId="0" borderId="0" xfId="0" applyFont="1" applyFill="1" applyProtection="1"/>
    <xf numFmtId="0" fontId="8" fillId="0" borderId="1" xfId="0" applyFont="1" applyFill="1" applyBorder="1" applyAlignment="1">
      <alignment horizontal="center" vertical="center" wrapText="1"/>
    </xf>
    <xf numFmtId="0" fontId="8" fillId="2" borderId="9" xfId="2" applyFont="1" applyFill="1" applyBorder="1" applyAlignment="1" applyProtection="1">
      <alignment horizontal="left" vertical="center" wrapText="1"/>
    </xf>
    <xf numFmtId="0" fontId="8" fillId="2" borderId="1" xfId="0" applyFont="1" applyFill="1" applyBorder="1"/>
    <xf numFmtId="168" fontId="8" fillId="2" borderId="1" xfId="0" applyNumberFormat="1" applyFont="1" applyFill="1" applyBorder="1"/>
    <xf numFmtId="0" fontId="8" fillId="2" borderId="2" xfId="0" applyFont="1" applyFill="1" applyBorder="1"/>
    <xf numFmtId="174" fontId="8" fillId="2" borderId="0" xfId="0" applyNumberFormat="1" applyFont="1" applyFill="1" applyBorder="1"/>
    <xf numFmtId="0" fontId="8" fillId="0" borderId="1" xfId="0" applyFont="1" applyFill="1" applyBorder="1"/>
    <xf numFmtId="0" fontId="8" fillId="0" borderId="2" xfId="0" applyFont="1" applyFill="1" applyBorder="1"/>
    <xf numFmtId="0" fontId="8" fillId="0" borderId="0" xfId="0" applyFont="1" applyFill="1" applyBorder="1"/>
    <xf numFmtId="0" fontId="21" fillId="0" borderId="9" xfId="2" applyFont="1" applyFill="1" applyBorder="1" applyAlignment="1" applyProtection="1">
      <alignment horizontal="left" vertical="center" indent="3"/>
    </xf>
    <xf numFmtId="0" fontId="21" fillId="0" borderId="1" xfId="0" applyFont="1" applyFill="1" applyBorder="1"/>
    <xf numFmtId="0" fontId="21" fillId="0" borderId="2" xfId="0" applyFont="1" applyFill="1" applyBorder="1"/>
    <xf numFmtId="0" fontId="21" fillId="0" borderId="9" xfId="2" applyFont="1" applyFill="1" applyBorder="1" applyAlignment="1" applyProtection="1">
      <alignment horizontal="left" vertical="center" wrapText="1" indent="3"/>
    </xf>
    <xf numFmtId="0" fontId="63" fillId="0" borderId="9" xfId="2" applyFont="1" applyFill="1" applyBorder="1" applyAlignment="1" applyProtection="1">
      <alignment horizontal="left" vertical="center" wrapText="1" indent="3"/>
    </xf>
    <xf numFmtId="0" fontId="64" fillId="0" borderId="9" xfId="2" applyFont="1" applyFill="1" applyBorder="1" applyAlignment="1" applyProtection="1">
      <alignment horizontal="left" vertical="center" wrapText="1" indent="5"/>
    </xf>
    <xf numFmtId="168" fontId="21" fillId="0" borderId="1" xfId="1" applyNumberFormat="1" applyFont="1" applyFill="1" applyBorder="1" applyAlignment="1">
      <alignment horizontal="right"/>
    </xf>
    <xf numFmtId="168" fontId="8" fillId="0" borderId="1" xfId="1" applyNumberFormat="1" applyFont="1" applyFill="1" applyBorder="1" applyAlignment="1">
      <alignment horizontal="right"/>
    </xf>
    <xf numFmtId="164" fontId="8" fillId="0" borderId="1" xfId="0" applyNumberFormat="1" applyFont="1" applyFill="1" applyBorder="1"/>
    <xf numFmtId="43" fontId="8" fillId="2" borderId="1" xfId="1" applyNumberFormat="1" applyFont="1" applyFill="1" applyBorder="1"/>
    <xf numFmtId="164" fontId="8" fillId="2" borderId="0" xfId="0" applyNumberFormat="1" applyFont="1" applyFill="1" applyBorder="1"/>
    <xf numFmtId="43" fontId="8" fillId="0" borderId="1" xfId="1" applyNumberFormat="1" applyFont="1" applyFill="1" applyBorder="1"/>
    <xf numFmtId="43" fontId="8" fillId="0" borderId="1" xfId="1" applyFont="1" applyFill="1" applyBorder="1"/>
    <xf numFmtId="172" fontId="8" fillId="0" borderId="1" xfId="1" applyNumberFormat="1" applyFont="1" applyFill="1" applyBorder="1"/>
    <xf numFmtId="43" fontId="21" fillId="0" borderId="1" xfId="1" applyNumberFormat="1" applyFont="1" applyFill="1" applyBorder="1"/>
    <xf numFmtId="171" fontId="21" fillId="0" borderId="1" xfId="0" applyNumberFormat="1" applyFont="1" applyFill="1" applyBorder="1"/>
    <xf numFmtId="164" fontId="21" fillId="0" borderId="1" xfId="0" applyNumberFormat="1" applyFont="1" applyFill="1" applyBorder="1"/>
    <xf numFmtId="164" fontId="21" fillId="0" borderId="1" xfId="0" applyNumberFormat="1" applyFont="1" applyFill="1" applyBorder="1" applyAlignment="1">
      <alignment horizontal="center" vertical="center"/>
    </xf>
    <xf numFmtId="43" fontId="21" fillId="0" borderId="1" xfId="1" applyNumberFormat="1" applyFont="1" applyFill="1" applyBorder="1" applyAlignment="1">
      <alignment horizontal="center" vertical="center"/>
    </xf>
    <xf numFmtId="0" fontId="8" fillId="2" borderId="3" xfId="0" applyFont="1" applyFill="1" applyBorder="1"/>
    <xf numFmtId="169" fontId="8" fillId="2" borderId="3" xfId="0" applyNumberFormat="1" applyFont="1" applyFill="1" applyBorder="1"/>
    <xf numFmtId="43" fontId="8" fillId="2" borderId="3" xfId="0" applyNumberFormat="1" applyFont="1" applyFill="1" applyBorder="1"/>
    <xf numFmtId="0" fontId="8" fillId="2" borderId="4" xfId="0" applyFont="1" applyFill="1" applyBorder="1"/>
    <xf numFmtId="173" fontId="8" fillId="2" borderId="0" xfId="1" applyNumberFormat="1" applyFont="1" applyFill="1" applyBorder="1"/>
    <xf numFmtId="0" fontId="38" fillId="0" borderId="15" xfId="0" applyFont="1" applyFill="1" applyBorder="1" applyAlignment="1" applyProtection="1">
      <alignment horizontal="left" vertical="center"/>
    </xf>
    <xf numFmtId="0" fontId="11" fillId="0" borderId="0" xfId="0" applyFont="1" applyFill="1" applyBorder="1" applyAlignment="1" applyProtection="1">
      <alignment horizontal="center" vertical="center" wrapText="1"/>
    </xf>
    <xf numFmtId="0" fontId="25" fillId="0" borderId="16" xfId="0" applyFont="1" applyFill="1" applyBorder="1" applyAlignment="1" applyProtection="1">
      <alignment horizontal="right" vertical="center"/>
    </xf>
    <xf numFmtId="0" fontId="47" fillId="0" borderId="0" xfId="0" applyFont="1" applyFill="1" applyAlignment="1" applyProtection="1">
      <alignment horizontal="right" vertical="top"/>
    </xf>
    <xf numFmtId="0" fontId="9" fillId="2" borderId="3"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47" fillId="0" borderId="0" xfId="0" applyFont="1" applyFill="1" applyAlignment="1" applyProtection="1">
      <alignment horizontal="right" vertical="center"/>
    </xf>
    <xf numFmtId="0" fontId="52" fillId="0" borderId="16" xfId="0" applyFont="1" applyBorder="1" applyAlignment="1">
      <alignment horizontal="center" vertical="center" wrapText="1"/>
    </xf>
    <xf numFmtId="0" fontId="37" fillId="0" borderId="0" xfId="0" applyFont="1" applyFill="1" applyAlignment="1" applyProtection="1">
      <alignment horizontal="left" vertical="center"/>
    </xf>
    <xf numFmtId="0" fontId="38" fillId="2" borderId="17" xfId="0" applyNumberFormat="1" applyFont="1" applyFill="1" applyBorder="1" applyAlignment="1">
      <alignment horizontal="center" vertical="center" wrapText="1"/>
    </xf>
    <xf numFmtId="0" fontId="38" fillId="2" borderId="18" xfId="0" applyNumberFormat="1" applyFont="1" applyFill="1" applyBorder="1" applyAlignment="1">
      <alignment horizontal="center" vertical="center" wrapText="1"/>
    </xf>
    <xf numFmtId="0" fontId="38" fillId="2" borderId="19" xfId="0" applyNumberFormat="1" applyFont="1" applyFill="1" applyBorder="1" applyAlignment="1">
      <alignment horizontal="center" vertical="center" wrapText="1"/>
    </xf>
    <xf numFmtId="0" fontId="38" fillId="2" borderId="20" xfId="0" applyNumberFormat="1" applyFont="1" applyFill="1" applyBorder="1" applyAlignment="1">
      <alignment horizontal="center" vertical="center" wrapText="1"/>
    </xf>
    <xf numFmtId="0" fontId="38" fillId="2" borderId="29" xfId="0" applyNumberFormat="1" applyFont="1" applyFill="1" applyBorder="1" applyAlignment="1">
      <alignment horizontal="center" vertical="center" wrapText="1"/>
    </xf>
    <xf numFmtId="0" fontId="38" fillId="2" borderId="30" xfId="0" applyNumberFormat="1" applyFont="1" applyFill="1" applyBorder="1" applyAlignment="1">
      <alignment horizontal="center" vertical="center" wrapText="1"/>
    </xf>
    <xf numFmtId="0" fontId="38" fillId="2" borderId="31" xfId="0" applyNumberFormat="1" applyFont="1" applyFill="1" applyBorder="1" applyAlignment="1">
      <alignment horizontal="center" vertical="center" wrapText="1"/>
    </xf>
    <xf numFmtId="0" fontId="38" fillId="2" borderId="7" xfId="0" applyNumberFormat="1" applyFont="1" applyFill="1" applyBorder="1" applyAlignment="1">
      <alignment horizontal="center" vertical="center" wrapText="1"/>
    </xf>
    <xf numFmtId="0" fontId="38" fillId="2" borderId="1" xfId="0" applyNumberFormat="1" applyFont="1" applyFill="1" applyBorder="1" applyAlignment="1">
      <alignment horizontal="center" vertical="center" wrapText="1"/>
    </xf>
    <xf numFmtId="0" fontId="38" fillId="2" borderId="8" xfId="0" applyNumberFormat="1" applyFont="1" applyFill="1" applyBorder="1" applyAlignment="1">
      <alignment horizontal="center" vertical="center" wrapText="1"/>
    </xf>
    <xf numFmtId="0" fontId="38" fillId="2" borderId="2" xfId="0" applyNumberFormat="1" applyFont="1" applyFill="1" applyBorder="1" applyAlignment="1">
      <alignment horizontal="center" vertical="center" wrapText="1"/>
    </xf>
    <xf numFmtId="0" fontId="58" fillId="0" borderId="0" xfId="0" applyFont="1" applyFill="1" applyBorder="1" applyAlignment="1" applyProtection="1">
      <alignment horizontal="center" vertical="center" wrapText="1"/>
    </xf>
    <xf numFmtId="0" fontId="59" fillId="0" borderId="0" xfId="0" applyFont="1" applyFill="1" applyBorder="1" applyAlignment="1">
      <alignment horizontal="right" vertical="top" wrapText="1"/>
    </xf>
    <xf numFmtId="0" fontId="56" fillId="0" borderId="0" xfId="0" applyFont="1" applyFill="1" applyAlignment="1">
      <alignment horizontal="right" wrapText="1"/>
    </xf>
    <xf numFmtId="0" fontId="45" fillId="0" borderId="0" xfId="0" applyFont="1" applyFill="1" applyBorder="1" applyAlignment="1">
      <alignment horizontal="left" vertical="center" wrapText="1"/>
    </xf>
    <xf numFmtId="0" fontId="11" fillId="0" borderId="0" xfId="0" applyFont="1" applyBorder="1" applyAlignment="1">
      <alignment horizontal="center" vertical="center" wrapText="1"/>
    </xf>
    <xf numFmtId="0" fontId="52" fillId="0" borderId="0" xfId="0" applyFont="1" applyBorder="1" applyAlignment="1">
      <alignment horizontal="center" vertical="center" wrapText="1"/>
    </xf>
    <xf numFmtId="0" fontId="25" fillId="0" borderId="0" xfId="0" applyFont="1" applyBorder="1" applyAlignment="1">
      <alignment horizontal="right" vertical="center" wrapText="1"/>
    </xf>
    <xf numFmtId="0" fontId="47" fillId="0" borderId="0" xfId="0" applyFont="1" applyAlignment="1">
      <alignment horizontal="right" wrapText="1"/>
    </xf>
    <xf numFmtId="0" fontId="38" fillId="2" borderId="5" xfId="0" applyFont="1" applyFill="1" applyBorder="1" applyAlignment="1">
      <alignment horizontal="center" vertical="center" wrapText="1"/>
    </xf>
    <xf numFmtId="0" fontId="38" fillId="2" borderId="3" xfId="0" applyFont="1" applyFill="1" applyBorder="1" applyAlignment="1">
      <alignment horizontal="center" vertical="center" wrapText="1"/>
    </xf>
    <xf numFmtId="0" fontId="9" fillId="0" borderId="0" xfId="0" applyFont="1" applyBorder="1" applyAlignment="1">
      <alignment horizontal="justify" vertical="center" wrapText="1"/>
    </xf>
    <xf numFmtId="0" fontId="37" fillId="0" borderId="0" xfId="0" applyFont="1" applyBorder="1" applyAlignment="1">
      <alignment horizontal="justify" vertical="center" wrapText="1"/>
    </xf>
    <xf numFmtId="0" fontId="47" fillId="0" borderId="0" xfId="0" applyFont="1" applyFill="1" applyAlignment="1" applyProtection="1">
      <alignment horizontal="right"/>
    </xf>
    <xf numFmtId="0" fontId="0" fillId="0" borderId="15" xfId="0" applyBorder="1" applyAlignment="1">
      <alignment horizontal="left" vertical="center" wrapText="1"/>
    </xf>
    <xf numFmtId="0" fontId="0" fillId="0" borderId="0" xfId="0" applyAlignment="1">
      <alignment horizontal="left"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8" fillId="0" borderId="16" xfId="0" applyFont="1" applyBorder="1" applyAlignment="1">
      <alignment horizontal="right"/>
    </xf>
    <xf numFmtId="0" fontId="52" fillId="0" borderId="0" xfId="0" applyFont="1" applyAlignment="1">
      <alignment horizontal="center" vertical="center" wrapText="1"/>
    </xf>
    <xf numFmtId="0" fontId="56" fillId="0" borderId="0" xfId="0" applyFont="1" applyFill="1" applyAlignment="1" applyProtection="1">
      <alignment horizontal="right"/>
    </xf>
    <xf numFmtId="0" fontId="8" fillId="0" borderId="6" xfId="2" applyFont="1" applyFill="1" applyBorder="1" applyAlignment="1" applyProtection="1">
      <alignment horizontal="center" vertical="center" wrapText="1"/>
    </xf>
    <xf numFmtId="0" fontId="8" fillId="0" borderId="9" xfId="2" applyFont="1" applyFill="1" applyBorder="1" applyAlignment="1" applyProtection="1">
      <alignment horizontal="center" vertical="center" wrapText="1"/>
    </xf>
    <xf numFmtId="0" fontId="21" fillId="0" borderId="15" xfId="0" applyFont="1" applyFill="1" applyBorder="1" applyAlignment="1">
      <alignment horizontal="left" vertical="center"/>
    </xf>
    <xf numFmtId="0" fontId="21" fillId="0" borderId="0" xfId="0" applyFont="1" applyFill="1" applyBorder="1" applyAlignment="1">
      <alignment horizontal="left" vertical="center"/>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62" fillId="0" borderId="0" xfId="0" applyFont="1" applyFill="1" applyBorder="1" applyAlignment="1">
      <alignment horizontal="center" vertical="center" wrapText="1"/>
    </xf>
    <xf numFmtId="0" fontId="2" fillId="0" borderId="0" xfId="0" applyFont="1" applyFill="1" applyBorder="1" applyAlignment="1">
      <alignment horizontal="right"/>
    </xf>
    <xf numFmtId="0" fontId="21" fillId="0" borderId="7" xfId="0" applyFont="1" applyFill="1" applyBorder="1" applyAlignment="1">
      <alignment horizontal="center"/>
    </xf>
    <xf numFmtId="0" fontId="21" fillId="0" borderId="1" xfId="0" applyFont="1" applyFill="1" applyBorder="1" applyAlignment="1">
      <alignment horizontal="center"/>
    </xf>
    <xf numFmtId="0" fontId="21" fillId="0" borderId="3" xfId="0" applyFont="1" applyFill="1" applyBorder="1" applyAlignment="1">
      <alignment horizontal="center"/>
    </xf>
    <xf numFmtId="0" fontId="8" fillId="0" borderId="7" xfId="0" applyFont="1" applyFill="1" applyBorder="1" applyAlignment="1">
      <alignment horizontal="center"/>
    </xf>
    <xf numFmtId="0" fontId="48" fillId="0" borderId="0" xfId="0" applyFont="1" applyBorder="1" applyAlignment="1">
      <alignment horizontal="right" vertical="top" wrapText="1"/>
    </xf>
    <xf numFmtId="0" fontId="9" fillId="0" borderId="0" xfId="0" applyFont="1" applyBorder="1" applyAlignment="1">
      <alignment horizontal="left" vertical="center" wrapText="1"/>
    </xf>
    <xf numFmtId="0" fontId="37" fillId="0" borderId="0" xfId="0" applyFont="1" applyBorder="1" applyAlignment="1">
      <alignment horizontal="left" vertical="center" wrapText="1"/>
    </xf>
    <xf numFmtId="0" fontId="38" fillId="2" borderId="6" xfId="0" applyFont="1" applyFill="1" applyBorder="1" applyAlignment="1">
      <alignment horizontal="center" vertical="center" wrapText="1"/>
    </xf>
    <xf numFmtId="0" fontId="38" fillId="2" borderId="7" xfId="0" applyFont="1" applyFill="1" applyBorder="1" applyAlignment="1">
      <alignment horizontal="center" vertical="center" wrapText="1"/>
    </xf>
    <xf numFmtId="0" fontId="38" fillId="2" borderId="8" xfId="0" applyFont="1" applyFill="1" applyBorder="1" applyAlignment="1">
      <alignment horizontal="center" vertical="center" wrapText="1"/>
    </xf>
    <xf numFmtId="0" fontId="38" fillId="2" borderId="21" xfId="0" applyFont="1" applyFill="1" applyBorder="1" applyAlignment="1">
      <alignment horizontal="center" vertical="center" wrapText="1"/>
    </xf>
    <xf numFmtId="0" fontId="38" fillId="2" borderId="10" xfId="0" applyFont="1" applyFill="1" applyBorder="1" applyAlignment="1">
      <alignment horizontal="center" vertical="center" wrapText="1"/>
    </xf>
    <xf numFmtId="0" fontId="10" fillId="0" borderId="0" xfId="0" applyFont="1" applyBorder="1" applyAlignment="1">
      <alignment horizontal="left" wrapText="1"/>
    </xf>
    <xf numFmtId="0" fontId="37" fillId="0" borderId="0" xfId="0" applyFont="1" applyBorder="1" applyAlignment="1">
      <alignment horizontal="left" wrapText="1"/>
    </xf>
    <xf numFmtId="0" fontId="9" fillId="0" borderId="15" xfId="0" applyFont="1" applyBorder="1" applyAlignment="1">
      <alignment horizontal="left" wrapText="1"/>
    </xf>
    <xf numFmtId="0" fontId="37" fillId="0" borderId="15" xfId="0" applyFont="1" applyBorder="1" applyAlignment="1">
      <alignment horizontal="left" wrapText="1"/>
    </xf>
    <xf numFmtId="0" fontId="52" fillId="0" borderId="0" xfId="0" applyFont="1" applyFill="1" applyBorder="1" applyAlignment="1">
      <alignment horizontal="center" vertical="center" wrapText="1"/>
    </xf>
    <xf numFmtId="0" fontId="37" fillId="0" borderId="15" xfId="0" applyFont="1" applyBorder="1" applyAlignment="1">
      <alignment horizontal="left" vertical="center" wrapText="1"/>
    </xf>
    <xf numFmtId="0" fontId="52" fillId="0" borderId="0" xfId="0" applyFont="1" applyFill="1" applyAlignment="1">
      <alignment horizontal="center" vertical="center" wrapText="1"/>
    </xf>
    <xf numFmtId="0" fontId="48" fillId="0" borderId="22" xfId="0" applyFont="1" applyBorder="1" applyAlignment="1">
      <alignment horizontal="right" vertical="center"/>
    </xf>
    <xf numFmtId="0" fontId="37" fillId="0" borderId="23" xfId="0" applyFont="1" applyBorder="1" applyAlignment="1">
      <alignment horizontal="left" vertical="center" wrapText="1"/>
    </xf>
    <xf numFmtId="0" fontId="37" fillId="0" borderId="23" xfId="0" applyFont="1" applyBorder="1" applyAlignment="1">
      <alignment horizontal="left" vertical="center"/>
    </xf>
    <xf numFmtId="0" fontId="48" fillId="0" borderId="0" xfId="0" applyFont="1" applyBorder="1" applyAlignment="1">
      <alignment horizontal="right" vertical="center"/>
    </xf>
    <xf numFmtId="0" fontId="47" fillId="0" borderId="0" xfId="0" applyFont="1" applyAlignment="1">
      <alignment horizontal="right" vertical="center" wrapText="1"/>
    </xf>
    <xf numFmtId="0" fontId="9" fillId="0" borderId="0" xfId="0" applyFont="1" applyBorder="1" applyAlignment="1">
      <alignment horizontal="left" vertical="center"/>
    </xf>
    <xf numFmtId="0" fontId="37" fillId="0" borderId="0" xfId="0" applyFont="1" applyBorder="1" applyAlignment="1">
      <alignment horizontal="left" vertical="center"/>
    </xf>
    <xf numFmtId="0" fontId="0" fillId="0" borderId="0" xfId="0" applyBorder="1" applyAlignment="1">
      <alignment horizontal="left" vertical="center" wrapText="1"/>
    </xf>
    <xf numFmtId="0" fontId="41" fillId="2" borderId="6" xfId="0" applyFont="1" applyFill="1" applyBorder="1" applyAlignment="1">
      <alignment horizontal="center" vertical="center" wrapText="1"/>
    </xf>
    <xf numFmtId="0" fontId="41" fillId="2" borderId="9" xfId="0" applyFont="1" applyFill="1" applyBorder="1" applyAlignment="1">
      <alignment horizontal="center" vertical="center" wrapText="1"/>
    </xf>
    <xf numFmtId="0" fontId="36" fillId="2" borderId="7"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6" fillId="2" borderId="8" xfId="0" applyFont="1" applyFill="1" applyBorder="1" applyAlignment="1">
      <alignment horizontal="center" vertical="center" wrapText="1"/>
    </xf>
    <xf numFmtId="0" fontId="36" fillId="2" borderId="19" xfId="0" applyFont="1" applyFill="1" applyBorder="1" applyAlignment="1">
      <alignment horizontal="center" vertical="center" wrapText="1"/>
    </xf>
    <xf numFmtId="0" fontId="36" fillId="2" borderId="20" xfId="0" applyFont="1" applyFill="1" applyBorder="1" applyAlignment="1">
      <alignment horizontal="center" vertical="center" wrapText="1"/>
    </xf>
    <xf numFmtId="0" fontId="53" fillId="0" borderId="16" xfId="0" applyFont="1" applyBorder="1" applyAlignment="1">
      <alignment horizontal="right" wrapText="1"/>
    </xf>
    <xf numFmtId="0" fontId="36" fillId="2" borderId="24" xfId="0" applyFont="1" applyFill="1" applyBorder="1" applyAlignment="1">
      <alignment horizontal="center" wrapText="1"/>
    </xf>
    <xf numFmtId="0" fontId="36" fillId="2" borderId="25" xfId="0" applyFont="1" applyFill="1" applyBorder="1" applyAlignment="1">
      <alignment horizontal="center" wrapText="1"/>
    </xf>
    <xf numFmtId="0" fontId="36" fillId="2" borderId="26" xfId="0" applyFont="1" applyFill="1" applyBorder="1" applyAlignment="1">
      <alignment horizontal="center" wrapText="1"/>
    </xf>
    <xf numFmtId="0" fontId="9" fillId="0" borderId="15" xfId="0" applyFont="1" applyFill="1" applyBorder="1" applyAlignment="1">
      <alignment horizontal="left" vertical="center"/>
    </xf>
    <xf numFmtId="0" fontId="37" fillId="0" borderId="15" xfId="0" applyFont="1" applyFill="1" applyBorder="1" applyAlignment="1">
      <alignment horizontal="left" vertical="center"/>
    </xf>
    <xf numFmtId="0" fontId="38" fillId="2" borderId="3" xfId="0" applyFont="1" applyFill="1" applyBorder="1" applyAlignment="1">
      <alignment horizontal="center"/>
    </xf>
    <xf numFmtId="0" fontId="48" fillId="0" borderId="0" xfId="0" applyFont="1" applyFill="1" applyBorder="1" applyAlignment="1">
      <alignment horizontal="right"/>
    </xf>
    <xf numFmtId="0" fontId="54" fillId="2" borderId="6" xfId="0" applyFont="1" applyFill="1" applyBorder="1" applyAlignment="1">
      <alignment horizontal="center" vertical="center"/>
    </xf>
    <xf numFmtId="0" fontId="54" fillId="2" borderId="9" xfId="0" applyFont="1" applyFill="1" applyBorder="1" applyAlignment="1">
      <alignment horizontal="center" vertical="center"/>
    </xf>
    <xf numFmtId="0" fontId="38" fillId="2" borderId="1" xfId="0" applyFont="1" applyFill="1" applyBorder="1" applyAlignment="1">
      <alignment horizontal="center" vertical="center" wrapText="1"/>
    </xf>
    <xf numFmtId="168" fontId="38" fillId="2" borderId="7" xfId="1" applyNumberFormat="1" applyFont="1" applyFill="1" applyBorder="1" applyAlignment="1">
      <alignment horizontal="center" vertical="center" wrapText="1"/>
    </xf>
    <xf numFmtId="168" fontId="38" fillId="2" borderId="1" xfId="1" applyNumberFormat="1" applyFont="1" applyFill="1" applyBorder="1" applyAlignment="1">
      <alignment horizontal="center" vertical="center" wrapText="1"/>
    </xf>
    <xf numFmtId="0" fontId="38" fillId="2" borderId="2" xfId="0" applyFont="1" applyFill="1" applyBorder="1" applyAlignment="1">
      <alignment horizontal="center" vertical="center" wrapText="1"/>
    </xf>
    <xf numFmtId="0" fontId="49" fillId="0" borderId="0" xfId="0" applyFont="1" applyFill="1" applyProtection="1"/>
    <xf numFmtId="0" fontId="49" fillId="4" borderId="0" xfId="0" applyFont="1" applyFill="1" applyProtection="1"/>
    <xf numFmtId="0" fontId="37" fillId="0" borderId="9" xfId="0" applyNumberFormat="1" applyFont="1" applyBorder="1" applyAlignment="1">
      <alignment horizontal="center" vertical="center" wrapText="1"/>
    </xf>
    <xf numFmtId="0" fontId="37" fillId="0" borderId="1" xfId="0" applyNumberFormat="1" applyFont="1" applyBorder="1" applyAlignment="1">
      <alignment horizontal="center" vertical="center" wrapText="1"/>
    </xf>
    <xf numFmtId="4" fontId="37" fillId="0" borderId="1" xfId="0" applyNumberFormat="1" applyFont="1" applyBorder="1" applyAlignment="1">
      <alignment horizontal="center" vertical="center" wrapText="1"/>
    </xf>
    <xf numFmtId="4" fontId="37" fillId="0" borderId="2" xfId="0" applyNumberFormat="1" applyFont="1" applyBorder="1" applyAlignment="1">
      <alignment horizontal="center" vertical="center" wrapText="1"/>
    </xf>
    <xf numFmtId="0" fontId="45" fillId="0" borderId="1" xfId="0" applyFont="1" applyFill="1" applyBorder="1" applyAlignment="1">
      <alignment horizontal="center" vertical="center" wrapText="1"/>
    </xf>
    <xf numFmtId="4" fontId="37" fillId="0" borderId="1" xfId="0" applyNumberFormat="1" applyFont="1" applyFill="1" applyBorder="1" applyAlignment="1">
      <alignment horizontal="center" vertical="center" wrapText="1"/>
    </xf>
    <xf numFmtId="0" fontId="0" fillId="0" borderId="0" xfId="0"/>
    <xf numFmtId="0" fontId="37" fillId="2" borderId="0" xfId="0" applyFont="1" applyFill="1" applyProtection="1"/>
    <xf numFmtId="0" fontId="40" fillId="0" borderId="0" xfId="0" applyFont="1" applyFill="1" applyProtection="1"/>
    <xf numFmtId="0" fontId="37" fillId="0" borderId="9" xfId="0" applyNumberFormat="1" applyFont="1" applyBorder="1" applyAlignment="1">
      <alignment horizontal="center" vertical="center" wrapText="1"/>
    </xf>
    <xf numFmtId="0" fontId="37" fillId="0" borderId="1" xfId="0" applyNumberFormat="1" applyFont="1" applyBorder="1" applyAlignment="1">
      <alignment horizontal="center" vertical="center" wrapText="1"/>
    </xf>
    <xf numFmtId="4" fontId="37" fillId="0" borderId="1" xfId="0" applyNumberFormat="1" applyFont="1" applyBorder="1" applyAlignment="1">
      <alignment horizontal="center" vertical="center" wrapText="1"/>
    </xf>
    <xf numFmtId="4" fontId="37" fillId="0" borderId="2" xfId="0" applyNumberFormat="1" applyFont="1" applyBorder="1" applyAlignment="1">
      <alignment horizontal="center" vertical="center" wrapText="1"/>
    </xf>
    <xf numFmtId="0" fontId="45" fillId="0" borderId="1" xfId="0" applyFont="1" applyFill="1" applyBorder="1" applyAlignment="1">
      <alignment horizontal="center" vertical="center" wrapText="1"/>
    </xf>
    <xf numFmtId="0" fontId="38" fillId="2" borderId="1" xfId="0" applyNumberFormat="1" applyFont="1" applyFill="1" applyBorder="1" applyAlignment="1">
      <alignment horizontal="center" vertical="center" wrapText="1"/>
    </xf>
    <xf numFmtId="4" fontId="37" fillId="0" borderId="0" xfId="0" applyNumberFormat="1" applyFont="1" applyFill="1" applyProtection="1"/>
    <xf numFmtId="0" fontId="45" fillId="0" borderId="0" xfId="0" applyFont="1" applyFill="1"/>
    <xf numFmtId="4" fontId="37" fillId="0" borderId="1" xfId="0" applyNumberFormat="1" applyFont="1" applyFill="1" applyBorder="1" applyAlignment="1">
      <alignment horizontal="center" vertical="center" wrapText="1"/>
    </xf>
    <xf numFmtId="4" fontId="37" fillId="0" borderId="33" xfId="0" applyNumberFormat="1" applyFont="1" applyBorder="1" applyAlignment="1">
      <alignment horizontal="center" vertical="center" wrapText="1"/>
    </xf>
    <xf numFmtId="43" fontId="37" fillId="0" borderId="1" xfId="1" applyFont="1" applyFill="1" applyBorder="1" applyAlignment="1">
      <alignment horizontal="center" vertical="center" wrapText="1"/>
    </xf>
    <xf numFmtId="43" fontId="37" fillId="4" borderId="1" xfId="1" applyFont="1" applyFill="1" applyBorder="1" applyAlignment="1">
      <alignment horizontal="center" vertical="center" wrapText="1"/>
    </xf>
    <xf numFmtId="43" fontId="37" fillId="4" borderId="9" xfId="1" applyFont="1" applyFill="1" applyBorder="1" applyAlignment="1">
      <alignment horizontal="center" vertical="center" wrapText="1"/>
    </xf>
    <xf numFmtId="0" fontId="45" fillId="4" borderId="1" xfId="0" applyFont="1" applyFill="1" applyBorder="1" applyAlignment="1">
      <alignment horizontal="center" vertical="center" wrapText="1"/>
    </xf>
    <xf numFmtId="0" fontId="45" fillId="4" borderId="0" xfId="0" applyFont="1" applyFill="1"/>
    <xf numFmtId="4" fontId="37" fillId="4" borderId="0" xfId="0" applyNumberFormat="1" applyFont="1" applyFill="1" applyProtection="1"/>
    <xf numFmtId="0" fontId="37" fillId="4" borderId="9" xfId="0" applyNumberFormat="1" applyFont="1" applyFill="1" applyBorder="1" applyAlignment="1">
      <alignment horizontal="center" vertical="center" wrapText="1"/>
    </xf>
    <xf numFmtId="4" fontId="37" fillId="4" borderId="1" xfId="0" applyNumberFormat="1" applyFont="1" applyFill="1" applyBorder="1" applyAlignment="1">
      <alignment horizontal="center" vertical="center" wrapText="1"/>
    </xf>
    <xf numFmtId="4" fontId="37" fillId="4" borderId="2" xfId="0" applyNumberFormat="1" applyFont="1" applyFill="1" applyBorder="1" applyAlignment="1">
      <alignment horizontal="center" vertical="center" wrapText="1"/>
    </xf>
    <xf numFmtId="0" fontId="37" fillId="4" borderId="1" xfId="0" applyNumberFormat="1" applyFont="1" applyFill="1" applyBorder="1" applyAlignment="1">
      <alignment horizontal="center" vertical="center" wrapText="1"/>
    </xf>
    <xf numFmtId="43" fontId="0" fillId="4" borderId="0" xfId="1" applyFont="1" applyFill="1"/>
    <xf numFmtId="0" fontId="0" fillId="4" borderId="0" xfId="0" applyFill="1"/>
    <xf numFmtId="0" fontId="37" fillId="4" borderId="32" xfId="0" applyNumberFormat="1" applyFont="1" applyFill="1" applyBorder="1" applyAlignment="1">
      <alignment horizontal="center" vertical="center" wrapText="1"/>
    </xf>
    <xf numFmtId="0" fontId="37" fillId="4" borderId="14" xfId="0" applyNumberFormat="1" applyFont="1" applyFill="1" applyBorder="1" applyAlignment="1">
      <alignment horizontal="center" vertical="center" wrapText="1"/>
    </xf>
    <xf numFmtId="4" fontId="37" fillId="4" borderId="14" xfId="0" applyNumberFormat="1" applyFont="1" applyFill="1" applyBorder="1" applyAlignment="1">
      <alignment horizontal="center" vertical="center" wrapText="1"/>
    </xf>
    <xf numFmtId="0" fontId="38" fillId="4" borderId="11" xfId="0" applyNumberFormat="1" applyFont="1" applyFill="1" applyBorder="1" applyAlignment="1">
      <alignment horizontal="center" vertical="center" wrapText="1"/>
    </xf>
    <xf numFmtId="0" fontId="38" fillId="4" borderId="25" xfId="0" applyNumberFormat="1" applyFont="1" applyFill="1" applyBorder="1" applyAlignment="1">
      <alignment horizontal="center" vertical="center" wrapText="1"/>
    </xf>
    <xf numFmtId="0" fontId="38" fillId="4" borderId="26" xfId="0" applyNumberFormat="1" applyFont="1" applyFill="1" applyBorder="1" applyAlignment="1">
      <alignment horizontal="center" vertical="center" wrapText="1"/>
    </xf>
    <xf numFmtId="4" fontId="38" fillId="4" borderId="3" xfId="0" applyNumberFormat="1" applyFont="1" applyFill="1" applyBorder="1" applyAlignment="1">
      <alignment horizontal="center" vertical="center" wrapText="1"/>
    </xf>
    <xf numFmtId="4" fontId="38" fillId="4" borderId="4" xfId="0" applyNumberFormat="1" applyFont="1" applyFill="1" applyBorder="1" applyAlignment="1">
      <alignment horizontal="center" vertical="center" wrapText="1"/>
    </xf>
    <xf numFmtId="0" fontId="37" fillId="4" borderId="0" xfId="0" applyFont="1" applyFill="1" applyProtection="1"/>
    <xf numFmtId="0" fontId="9" fillId="4" borderId="15" xfId="0" applyNumberFormat="1" applyFont="1" applyFill="1" applyBorder="1" applyAlignment="1">
      <alignment horizontal="justify" vertical="center" wrapText="1"/>
    </xf>
    <xf numFmtId="0" fontId="9" fillId="4" borderId="22" xfId="0" applyFont="1" applyFill="1" applyBorder="1" applyAlignment="1" applyProtection="1">
      <alignment horizontal="left" vertical="center"/>
    </xf>
  </cellXfs>
  <cellStyles count="10">
    <cellStyle name="_x000d__x000a_JournalTemplate=C:\COMFO\CTALK\JOURSTD.TPL_x000d__x000a_LbStateAddress=3 3 0 251 1 89 2 311_x000d__x000a_LbStateJou" xfId="3"/>
    <cellStyle name="_x000d__x000a_JournalTemplate=C:\COMFO\CTALK\JOURSTD.TPL_x000d__x000a_LbStateAddress=3 3 0 251 1 89 2 311_x000d__x000a_LbStateJou 2 2" xfId="4"/>
    <cellStyle name="Comma" xfId="1" builtinId="3"/>
    <cellStyle name="Comma 2" xfId="5"/>
    <cellStyle name="Comma 3" xfId="6"/>
    <cellStyle name="Normal" xfId="0" builtinId="0"/>
    <cellStyle name="Normal 2" xfId="2"/>
    <cellStyle name="Normal 3" xfId="7"/>
    <cellStyle name="Normal 4" xfId="8"/>
    <cellStyle name="Normal 5"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30"/>
  <sheetViews>
    <sheetView tabSelected="1" zoomScaleNormal="100" zoomScaleSheetLayoutView="100" workbookViewId="0">
      <selection activeCell="G6" sqref="G6"/>
    </sheetView>
  </sheetViews>
  <sheetFormatPr defaultRowHeight="12.75"/>
  <cols>
    <col min="1" max="1" width="15.28515625" style="13" customWidth="1"/>
    <col min="2" max="2" width="21.5703125" style="13" customWidth="1"/>
    <col min="3" max="3" width="21.28515625" style="13" customWidth="1"/>
    <col min="4" max="4" width="12.7109375" style="13" customWidth="1"/>
    <col min="5" max="5" width="16.42578125" style="13" customWidth="1"/>
    <col min="6" max="6" width="23.140625" style="13" customWidth="1"/>
    <col min="7" max="7" width="20.85546875" style="13" customWidth="1"/>
    <col min="8" max="11" width="9.5703125" style="13" customWidth="1"/>
    <col min="12" max="12" width="30.5703125" style="13" customWidth="1"/>
    <col min="13" max="16384" width="9.140625" style="13"/>
  </cols>
  <sheetData>
    <row r="1" spans="1:12" ht="15.75">
      <c r="A1" s="226" t="s">
        <v>119</v>
      </c>
      <c r="B1" s="226"/>
      <c r="C1" s="226"/>
      <c r="D1" s="226"/>
      <c r="E1" s="226"/>
      <c r="F1" s="226"/>
      <c r="G1" s="226"/>
      <c r="H1" s="226"/>
      <c r="I1" s="226"/>
      <c r="J1" s="226"/>
      <c r="K1" s="226"/>
      <c r="L1" s="226"/>
    </row>
    <row r="2" spans="1:12" s="17" customFormat="1" ht="39.75" customHeight="1">
      <c r="A2" s="224" t="s">
        <v>355</v>
      </c>
      <c r="B2" s="224"/>
      <c r="C2" s="224"/>
      <c r="D2" s="224"/>
      <c r="E2" s="224"/>
      <c r="F2" s="224"/>
      <c r="G2" s="224"/>
      <c r="H2" s="224"/>
      <c r="I2" s="224"/>
      <c r="J2" s="224"/>
      <c r="K2" s="224"/>
      <c r="L2" s="224"/>
    </row>
    <row r="3" spans="1:12" s="16" customFormat="1" ht="15.75" customHeight="1" thickBot="1">
      <c r="A3" s="225" t="s">
        <v>28</v>
      </c>
      <c r="B3" s="225"/>
      <c r="C3" s="225"/>
      <c r="D3" s="225"/>
      <c r="E3" s="225"/>
      <c r="F3" s="225"/>
      <c r="G3" s="225"/>
      <c r="H3" s="225"/>
      <c r="I3" s="225"/>
      <c r="J3" s="225"/>
      <c r="K3" s="225"/>
      <c r="L3" s="225"/>
    </row>
    <row r="4" spans="1:12" s="14" customFormat="1" ht="41.25" customHeight="1">
      <c r="A4" s="10" t="s">
        <v>15</v>
      </c>
      <c r="B4" s="11" t="s">
        <v>16</v>
      </c>
      <c r="C4" s="11" t="s">
        <v>17</v>
      </c>
      <c r="D4" s="11" t="s">
        <v>18</v>
      </c>
      <c r="E4" s="11" t="s">
        <v>19</v>
      </c>
      <c r="F4" s="11" t="s">
        <v>20</v>
      </c>
      <c r="G4" s="11" t="s">
        <v>21</v>
      </c>
      <c r="H4" s="11" t="s">
        <v>22</v>
      </c>
      <c r="I4" s="11" t="s">
        <v>23</v>
      </c>
      <c r="J4" s="11" t="s">
        <v>24</v>
      </c>
      <c r="K4" s="11" t="s">
        <v>25</v>
      </c>
      <c r="L4" s="12" t="s">
        <v>26</v>
      </c>
    </row>
    <row r="5" spans="1:12" ht="25.5">
      <c r="A5" s="117">
        <v>64200000</v>
      </c>
      <c r="B5" s="125">
        <f>128668-6000</f>
        <v>122668</v>
      </c>
      <c r="C5" s="117" t="s">
        <v>173</v>
      </c>
      <c r="D5" s="118" t="s">
        <v>174</v>
      </c>
      <c r="E5" s="7" t="s">
        <v>175</v>
      </c>
      <c r="F5" s="117" t="s">
        <v>176</v>
      </c>
      <c r="G5" s="7" t="s">
        <v>78</v>
      </c>
      <c r="H5" s="7" t="s">
        <v>177</v>
      </c>
      <c r="I5" s="7" t="s">
        <v>177</v>
      </c>
      <c r="J5" s="7" t="s">
        <v>177</v>
      </c>
      <c r="K5" s="7"/>
      <c r="L5" s="8"/>
    </row>
    <row r="6" spans="1:12" ht="69">
      <c r="A6" s="117">
        <v>64200000</v>
      </c>
      <c r="B6" s="125">
        <v>6000</v>
      </c>
      <c r="C6" s="117" t="s">
        <v>178</v>
      </c>
      <c r="D6" s="118" t="s">
        <v>179</v>
      </c>
      <c r="E6" s="7" t="s">
        <v>180</v>
      </c>
      <c r="F6" s="117" t="s">
        <v>181</v>
      </c>
      <c r="G6" s="7" t="s">
        <v>78</v>
      </c>
      <c r="H6" s="7" t="s">
        <v>177</v>
      </c>
      <c r="I6" s="7" t="s">
        <v>177</v>
      </c>
      <c r="J6" s="7" t="s">
        <v>177</v>
      </c>
      <c r="K6" s="7"/>
      <c r="L6" s="8"/>
    </row>
    <row r="7" spans="1:12" ht="66">
      <c r="A7" s="117">
        <v>64200000</v>
      </c>
      <c r="B7" s="125">
        <v>22000</v>
      </c>
      <c r="C7" s="117" t="s">
        <v>178</v>
      </c>
      <c r="D7" s="118" t="s">
        <v>174</v>
      </c>
      <c r="E7" s="7" t="s">
        <v>180</v>
      </c>
      <c r="F7" s="117" t="s">
        <v>182</v>
      </c>
      <c r="G7" s="7" t="s">
        <v>78</v>
      </c>
      <c r="H7" s="7" t="s">
        <v>177</v>
      </c>
      <c r="I7" s="7" t="s">
        <v>177</v>
      </c>
      <c r="J7" s="7" t="s">
        <v>177</v>
      </c>
      <c r="K7" s="7"/>
      <c r="L7" s="8"/>
    </row>
    <row r="8" spans="1:12" ht="66">
      <c r="A8" s="117">
        <v>64200000</v>
      </c>
      <c r="B8" s="125">
        <v>164</v>
      </c>
      <c r="C8" s="117" t="s">
        <v>178</v>
      </c>
      <c r="D8" s="118" t="s">
        <v>179</v>
      </c>
      <c r="E8" s="7" t="s">
        <v>180</v>
      </c>
      <c r="F8" s="117" t="s">
        <v>182</v>
      </c>
      <c r="G8" s="7" t="s">
        <v>78</v>
      </c>
      <c r="H8" s="7" t="s">
        <v>177</v>
      </c>
      <c r="I8" s="7" t="s">
        <v>177</v>
      </c>
      <c r="J8" s="7" t="s">
        <v>177</v>
      </c>
      <c r="K8" s="7"/>
      <c r="L8" s="8" t="s">
        <v>443</v>
      </c>
    </row>
    <row r="9" spans="1:12" ht="104.25">
      <c r="A9" s="117">
        <v>64200000</v>
      </c>
      <c r="B9" s="125">
        <v>2000</v>
      </c>
      <c r="C9" s="117" t="s">
        <v>178</v>
      </c>
      <c r="D9" s="118" t="s">
        <v>174</v>
      </c>
      <c r="E9" s="7" t="s">
        <v>180</v>
      </c>
      <c r="F9" s="117" t="s">
        <v>183</v>
      </c>
      <c r="G9" s="7" t="s">
        <v>78</v>
      </c>
      <c r="H9" s="7" t="s">
        <v>177</v>
      </c>
      <c r="I9" s="7" t="s">
        <v>177</v>
      </c>
      <c r="J9" s="7" t="s">
        <v>177</v>
      </c>
      <c r="K9" s="7"/>
      <c r="L9" s="8"/>
    </row>
    <row r="10" spans="1:12" ht="66">
      <c r="A10" s="117">
        <v>64200000</v>
      </c>
      <c r="B10" s="125">
        <v>54</v>
      </c>
      <c r="C10" s="117" t="s">
        <v>178</v>
      </c>
      <c r="D10" s="118" t="s">
        <v>179</v>
      </c>
      <c r="E10" s="7" t="s">
        <v>180</v>
      </c>
      <c r="F10" s="117" t="s">
        <v>182</v>
      </c>
      <c r="G10" s="7" t="s">
        <v>78</v>
      </c>
      <c r="H10" s="7" t="s">
        <v>177</v>
      </c>
      <c r="I10" s="7" t="s">
        <v>177</v>
      </c>
      <c r="J10" s="7" t="s">
        <v>177</v>
      </c>
      <c r="K10" s="7"/>
      <c r="L10" s="8" t="s">
        <v>443</v>
      </c>
    </row>
    <row r="11" spans="1:12" ht="25.5">
      <c r="A11" s="117">
        <v>64200000</v>
      </c>
      <c r="B11" s="125">
        <v>1000</v>
      </c>
      <c r="C11" s="117" t="s">
        <v>184</v>
      </c>
      <c r="D11" s="118" t="s">
        <v>174</v>
      </c>
      <c r="E11" s="7" t="s">
        <v>180</v>
      </c>
      <c r="F11" s="117" t="s">
        <v>185</v>
      </c>
      <c r="G11" s="7" t="s">
        <v>78</v>
      </c>
      <c r="H11" s="7" t="s">
        <v>177</v>
      </c>
      <c r="I11" s="7" t="s">
        <v>177</v>
      </c>
      <c r="J11" s="7" t="s">
        <v>177</v>
      </c>
      <c r="K11" s="7" t="s">
        <v>186</v>
      </c>
      <c r="L11" s="8"/>
    </row>
    <row r="12" spans="1:12" ht="38.25">
      <c r="A12" s="117">
        <v>64200000</v>
      </c>
      <c r="B12" s="125">
        <v>4</v>
      </c>
      <c r="C12" s="117" t="s">
        <v>189</v>
      </c>
      <c r="D12" s="118" t="s">
        <v>179</v>
      </c>
      <c r="E12" s="7" t="s">
        <v>180</v>
      </c>
      <c r="F12" s="117" t="s">
        <v>185</v>
      </c>
      <c r="G12" s="7" t="s">
        <v>78</v>
      </c>
      <c r="H12" s="7" t="s">
        <v>177</v>
      </c>
      <c r="I12" s="7" t="s">
        <v>177</v>
      </c>
      <c r="J12" s="7" t="s">
        <v>177</v>
      </c>
      <c r="K12" s="7" t="s">
        <v>186</v>
      </c>
      <c r="L12" s="8" t="s">
        <v>443</v>
      </c>
    </row>
    <row r="13" spans="1:12" ht="78.75">
      <c r="A13" s="117">
        <v>72400000</v>
      </c>
      <c r="B13" s="125">
        <f>7000-400</f>
        <v>6600</v>
      </c>
      <c r="C13" s="117" t="s">
        <v>178</v>
      </c>
      <c r="D13" s="118" t="s">
        <v>174</v>
      </c>
      <c r="E13" s="7" t="s">
        <v>180</v>
      </c>
      <c r="F13" s="117" t="s">
        <v>187</v>
      </c>
      <c r="G13" s="7" t="s">
        <v>78</v>
      </c>
      <c r="H13" s="7" t="s">
        <v>177</v>
      </c>
      <c r="I13" s="7" t="s">
        <v>177</v>
      </c>
      <c r="J13" s="7" t="s">
        <v>177</v>
      </c>
      <c r="K13" s="7"/>
      <c r="L13" s="8"/>
    </row>
    <row r="14" spans="1:12" ht="66">
      <c r="A14" s="117">
        <v>72400000</v>
      </c>
      <c r="B14" s="125">
        <v>550</v>
      </c>
      <c r="C14" s="117" t="s">
        <v>178</v>
      </c>
      <c r="D14" s="118" t="s">
        <v>179</v>
      </c>
      <c r="E14" s="7" t="s">
        <v>180</v>
      </c>
      <c r="F14" s="117" t="s">
        <v>182</v>
      </c>
      <c r="G14" s="7" t="s">
        <v>78</v>
      </c>
      <c r="H14" s="7" t="s">
        <v>177</v>
      </c>
      <c r="I14" s="7" t="s">
        <v>177</v>
      </c>
      <c r="J14" s="7" t="s">
        <v>177</v>
      </c>
      <c r="K14" s="7"/>
      <c r="L14" s="8" t="s">
        <v>443</v>
      </c>
    </row>
    <row r="15" spans="1:12" ht="117">
      <c r="A15" s="117">
        <v>72700000</v>
      </c>
      <c r="B15" s="125">
        <v>55000</v>
      </c>
      <c r="C15" s="117" t="s">
        <v>178</v>
      </c>
      <c r="D15" s="118" t="s">
        <v>174</v>
      </c>
      <c r="E15" s="7" t="s">
        <v>180</v>
      </c>
      <c r="F15" s="117" t="s">
        <v>188</v>
      </c>
      <c r="G15" s="7" t="s">
        <v>78</v>
      </c>
      <c r="H15" s="7" t="s">
        <v>177</v>
      </c>
      <c r="I15" s="7" t="s">
        <v>177</v>
      </c>
      <c r="J15" s="7" t="s">
        <v>177</v>
      </c>
      <c r="K15" s="7"/>
      <c r="L15" s="8"/>
    </row>
    <row r="16" spans="1:12" ht="117">
      <c r="A16" s="117">
        <v>72700000</v>
      </c>
      <c r="B16" s="125">
        <v>4368</v>
      </c>
      <c r="C16" s="117" t="s">
        <v>178</v>
      </c>
      <c r="D16" s="118" t="s">
        <v>179</v>
      </c>
      <c r="E16" s="7" t="s">
        <v>180</v>
      </c>
      <c r="F16" s="117" t="s">
        <v>188</v>
      </c>
      <c r="G16" s="7" t="s">
        <v>78</v>
      </c>
      <c r="H16" s="7" t="s">
        <v>177</v>
      </c>
      <c r="I16" s="7" t="s">
        <v>177</v>
      </c>
      <c r="J16" s="7" t="s">
        <v>177</v>
      </c>
      <c r="K16" s="7"/>
      <c r="L16" s="8" t="s">
        <v>443</v>
      </c>
    </row>
    <row r="17" spans="1:12" ht="25.5">
      <c r="A17" s="117">
        <v>30100000</v>
      </c>
      <c r="B17" s="125">
        <f>100000-14000+14000-1100-46200</f>
        <v>52700</v>
      </c>
      <c r="C17" s="117" t="s">
        <v>173</v>
      </c>
      <c r="D17" s="118" t="s">
        <v>174</v>
      </c>
      <c r="E17" s="7" t="s">
        <v>180</v>
      </c>
      <c r="F17" s="117" t="s">
        <v>176</v>
      </c>
      <c r="G17" s="7" t="s">
        <v>78</v>
      </c>
      <c r="H17" s="7" t="s">
        <v>177</v>
      </c>
      <c r="I17" s="7" t="s">
        <v>177</v>
      </c>
      <c r="J17" s="7" t="s">
        <v>177</v>
      </c>
      <c r="K17" s="7" t="s">
        <v>177</v>
      </c>
      <c r="L17" s="8"/>
    </row>
    <row r="18" spans="1:12" ht="38.25">
      <c r="A18" s="117">
        <v>30100000</v>
      </c>
      <c r="B18" s="125">
        <v>46200</v>
      </c>
      <c r="C18" s="117" t="s">
        <v>189</v>
      </c>
      <c r="D18" s="118" t="s">
        <v>174</v>
      </c>
      <c r="E18" s="7" t="s">
        <v>180</v>
      </c>
      <c r="F18" s="117" t="s">
        <v>185</v>
      </c>
      <c r="G18" s="7" t="s">
        <v>78</v>
      </c>
      <c r="H18" s="7" t="s">
        <v>177</v>
      </c>
      <c r="I18" s="7" t="s">
        <v>177</v>
      </c>
      <c r="J18" s="7" t="s">
        <v>177</v>
      </c>
      <c r="K18" s="7"/>
      <c r="L18" s="8"/>
    </row>
    <row r="19" spans="1:12" ht="38.25">
      <c r="A19" s="117">
        <v>79800000</v>
      </c>
      <c r="B19" s="125">
        <f>20000-2700</f>
        <v>17300</v>
      </c>
      <c r="C19" s="117" t="s">
        <v>189</v>
      </c>
      <c r="D19" s="118" t="s">
        <v>174</v>
      </c>
      <c r="E19" s="7" t="s">
        <v>180</v>
      </c>
      <c r="F19" s="117" t="s">
        <v>185</v>
      </c>
      <c r="G19" s="7" t="s">
        <v>78</v>
      </c>
      <c r="H19" s="7" t="s">
        <v>177</v>
      </c>
      <c r="I19" s="7" t="s">
        <v>177</v>
      </c>
      <c r="J19" s="7" t="s">
        <v>177</v>
      </c>
      <c r="K19" s="7"/>
      <c r="L19" s="8"/>
    </row>
    <row r="20" spans="1:12" ht="66">
      <c r="A20" s="117">
        <v>79800000</v>
      </c>
      <c r="B20" s="125">
        <v>2700</v>
      </c>
      <c r="C20" s="117" t="s">
        <v>178</v>
      </c>
      <c r="D20" s="120" t="s">
        <v>351</v>
      </c>
      <c r="E20" s="7" t="s">
        <v>180</v>
      </c>
      <c r="F20" s="117" t="s">
        <v>356</v>
      </c>
      <c r="G20" s="7" t="s">
        <v>78</v>
      </c>
      <c r="H20" s="7" t="s">
        <v>177</v>
      </c>
      <c r="I20" s="7" t="s">
        <v>177</v>
      </c>
      <c r="J20" s="7" t="s">
        <v>177</v>
      </c>
      <c r="K20" s="7"/>
      <c r="L20" s="8"/>
    </row>
    <row r="21" spans="1:12" ht="25.5">
      <c r="A21" s="117">
        <v>35800000</v>
      </c>
      <c r="B21" s="125">
        <v>500</v>
      </c>
      <c r="C21" s="117" t="s">
        <v>178</v>
      </c>
      <c r="D21" s="118" t="s">
        <v>174</v>
      </c>
      <c r="E21" s="7" t="s">
        <v>180</v>
      </c>
      <c r="F21" s="117" t="s">
        <v>185</v>
      </c>
      <c r="G21" s="7"/>
      <c r="H21" s="7" t="s">
        <v>177</v>
      </c>
      <c r="I21" s="7" t="s">
        <v>177</v>
      </c>
      <c r="J21" s="7" t="s">
        <v>177</v>
      </c>
      <c r="K21" s="7"/>
      <c r="L21" s="8"/>
    </row>
    <row r="22" spans="1:12" ht="38.25">
      <c r="A22" s="117">
        <v>30100000</v>
      </c>
      <c r="B22" s="125">
        <v>26000</v>
      </c>
      <c r="C22" s="117" t="s">
        <v>189</v>
      </c>
      <c r="D22" s="118" t="s">
        <v>174</v>
      </c>
      <c r="E22" s="7" t="s">
        <v>180</v>
      </c>
      <c r="F22" s="117" t="s">
        <v>185</v>
      </c>
      <c r="G22" s="7"/>
      <c r="H22" s="7" t="s">
        <v>177</v>
      </c>
      <c r="I22" s="7" t="s">
        <v>177</v>
      </c>
      <c r="J22" s="7" t="s">
        <v>177</v>
      </c>
      <c r="K22" s="7" t="s">
        <v>177</v>
      </c>
      <c r="L22" s="8"/>
    </row>
    <row r="23" spans="1:12" ht="38.25">
      <c r="A23" s="117">
        <v>50300000</v>
      </c>
      <c r="B23" s="125">
        <v>24000</v>
      </c>
      <c r="C23" s="117" t="s">
        <v>189</v>
      </c>
      <c r="D23" s="118" t="s">
        <v>174</v>
      </c>
      <c r="E23" s="7" t="s">
        <v>180</v>
      </c>
      <c r="F23" s="117" t="s">
        <v>185</v>
      </c>
      <c r="G23" s="7"/>
      <c r="H23" s="7" t="s">
        <v>177</v>
      </c>
      <c r="I23" s="7" t="s">
        <v>177</v>
      </c>
      <c r="J23" s="7" t="s">
        <v>177</v>
      </c>
      <c r="K23" s="7"/>
      <c r="L23" s="8"/>
    </row>
    <row r="24" spans="1:12" ht="38.25">
      <c r="A24" s="117">
        <v>30100000</v>
      </c>
      <c r="B24" s="125">
        <f>1000+1100</f>
        <v>2100</v>
      </c>
      <c r="C24" s="117" t="s">
        <v>189</v>
      </c>
      <c r="D24" s="118" t="s">
        <v>174</v>
      </c>
      <c r="E24" s="7" t="s">
        <v>180</v>
      </c>
      <c r="F24" s="117" t="s">
        <v>185</v>
      </c>
      <c r="G24" s="7"/>
      <c r="H24" s="7" t="s">
        <v>177</v>
      </c>
      <c r="I24" s="7" t="s">
        <v>177</v>
      </c>
      <c r="J24" s="7" t="s">
        <v>177</v>
      </c>
      <c r="K24" s="7"/>
      <c r="L24" s="8"/>
    </row>
    <row r="25" spans="1:12" ht="38.25">
      <c r="A25" s="117">
        <v>30200000</v>
      </c>
      <c r="B25" s="125">
        <v>30000</v>
      </c>
      <c r="C25" s="117" t="s">
        <v>189</v>
      </c>
      <c r="D25" s="118" t="s">
        <v>174</v>
      </c>
      <c r="E25" s="7" t="s">
        <v>180</v>
      </c>
      <c r="F25" s="117" t="s">
        <v>185</v>
      </c>
      <c r="G25" s="7"/>
      <c r="H25" s="7" t="s">
        <v>177</v>
      </c>
      <c r="I25" s="7" t="s">
        <v>177</v>
      </c>
      <c r="J25" s="7" t="s">
        <v>177</v>
      </c>
      <c r="K25" s="7"/>
      <c r="L25" s="8"/>
    </row>
    <row r="26" spans="1:12" ht="38.25">
      <c r="A26" s="117">
        <v>33700000</v>
      </c>
      <c r="B26" s="125">
        <f>2000+12000+23000-4368.38-(0.99+2.99)-54.21-163.9-150-500-500-2500-800-50-1500-2400-1000-500-1300-80-750-180-4700</f>
        <v>15499.529999999999</v>
      </c>
      <c r="C26" s="117" t="s">
        <v>189</v>
      </c>
      <c r="D26" s="118" t="s">
        <v>174</v>
      </c>
      <c r="E26" s="7" t="s">
        <v>180</v>
      </c>
      <c r="F26" s="117" t="s">
        <v>185</v>
      </c>
      <c r="G26" s="7"/>
      <c r="H26" s="7" t="s">
        <v>177</v>
      </c>
      <c r="I26" s="7" t="s">
        <v>177</v>
      </c>
      <c r="J26" s="7" t="s">
        <v>177</v>
      </c>
      <c r="K26" s="7"/>
      <c r="L26" s="8"/>
    </row>
    <row r="27" spans="1:12" ht="25.5">
      <c r="A27" s="117">
        <v>39800000</v>
      </c>
      <c r="B27" s="125">
        <f>1500+500+500</f>
        <v>2500</v>
      </c>
      <c r="C27" s="117" t="s">
        <v>178</v>
      </c>
      <c r="D27" s="118" t="s">
        <v>174</v>
      </c>
      <c r="E27" s="7" t="s">
        <v>180</v>
      </c>
      <c r="F27" s="117" t="s">
        <v>185</v>
      </c>
      <c r="G27" s="7"/>
      <c r="H27" s="7" t="s">
        <v>177</v>
      </c>
      <c r="I27" s="7" t="s">
        <v>177</v>
      </c>
      <c r="J27" s="7" t="s">
        <v>177</v>
      </c>
      <c r="K27" s="7"/>
      <c r="L27" s="8"/>
    </row>
    <row r="28" spans="1:12" ht="25.5">
      <c r="A28" s="117">
        <v>31200000</v>
      </c>
      <c r="B28" s="125">
        <f>500+100</f>
        <v>600</v>
      </c>
      <c r="C28" s="117" t="s">
        <v>178</v>
      </c>
      <c r="D28" s="118" t="s">
        <v>174</v>
      </c>
      <c r="E28" s="7" t="s">
        <v>180</v>
      </c>
      <c r="F28" s="117" t="s">
        <v>185</v>
      </c>
      <c r="G28" s="7"/>
      <c r="H28" s="7" t="s">
        <v>177</v>
      </c>
      <c r="I28" s="7" t="s">
        <v>177</v>
      </c>
      <c r="J28" s="7" t="s">
        <v>177</v>
      </c>
      <c r="K28" s="7"/>
      <c r="L28" s="8"/>
    </row>
    <row r="29" spans="1:12" ht="25.5">
      <c r="A29" s="117">
        <v>31300000</v>
      </c>
      <c r="B29" s="125">
        <f>200+800</f>
        <v>1000</v>
      </c>
      <c r="C29" s="117" t="s">
        <v>178</v>
      </c>
      <c r="D29" s="118" t="s">
        <v>174</v>
      </c>
      <c r="E29" s="7" t="s">
        <v>180</v>
      </c>
      <c r="F29" s="117" t="s">
        <v>185</v>
      </c>
      <c r="G29" s="7"/>
      <c r="H29" s="7" t="s">
        <v>177</v>
      </c>
      <c r="I29" s="7" t="s">
        <v>177</v>
      </c>
      <c r="J29" s="7" t="s">
        <v>177</v>
      </c>
      <c r="K29" s="7"/>
      <c r="L29" s="8"/>
    </row>
    <row r="30" spans="1:12" ht="25.5">
      <c r="A30" s="117">
        <v>31500000</v>
      </c>
      <c r="B30" s="125">
        <f>300+4600+4700</f>
        <v>9600</v>
      </c>
      <c r="C30" s="117" t="s">
        <v>178</v>
      </c>
      <c r="D30" s="118" t="s">
        <v>174</v>
      </c>
      <c r="E30" s="7" t="s">
        <v>180</v>
      </c>
      <c r="F30" s="117" t="s">
        <v>185</v>
      </c>
      <c r="G30" s="7"/>
      <c r="H30" s="7" t="s">
        <v>177</v>
      </c>
      <c r="I30" s="7" t="s">
        <v>177</v>
      </c>
      <c r="J30" s="7" t="s">
        <v>177</v>
      </c>
      <c r="K30" s="7"/>
      <c r="L30" s="8"/>
    </row>
    <row r="31" spans="1:12" ht="25.5">
      <c r="A31" s="117">
        <v>42100000</v>
      </c>
      <c r="B31" s="125">
        <f>1000+2000</f>
        <v>3000</v>
      </c>
      <c r="C31" s="117" t="s">
        <v>178</v>
      </c>
      <c r="D31" s="118" t="s">
        <v>174</v>
      </c>
      <c r="E31" s="7" t="s">
        <v>180</v>
      </c>
      <c r="F31" s="117" t="s">
        <v>185</v>
      </c>
      <c r="G31" s="7"/>
      <c r="H31" s="7" t="s">
        <v>177</v>
      </c>
      <c r="I31" s="7" t="s">
        <v>177</v>
      </c>
      <c r="J31" s="7" t="s">
        <v>177</v>
      </c>
      <c r="K31" s="7"/>
      <c r="L31" s="8"/>
    </row>
    <row r="32" spans="1:12" ht="25.5">
      <c r="A32" s="117">
        <v>44100000</v>
      </c>
      <c r="B32" s="125">
        <f>1000+2000</f>
        <v>3000</v>
      </c>
      <c r="C32" s="117" t="s">
        <v>178</v>
      </c>
      <c r="D32" s="118" t="s">
        <v>174</v>
      </c>
      <c r="E32" s="7" t="s">
        <v>180</v>
      </c>
      <c r="F32" s="117" t="s">
        <v>185</v>
      </c>
      <c r="G32" s="7" t="s">
        <v>78</v>
      </c>
      <c r="H32" s="7" t="s">
        <v>177</v>
      </c>
      <c r="I32" s="7" t="s">
        <v>177</v>
      </c>
      <c r="J32" s="7" t="s">
        <v>177</v>
      </c>
      <c r="K32" s="7"/>
      <c r="L32" s="8"/>
    </row>
    <row r="33" spans="1:12" ht="25.5">
      <c r="A33" s="117">
        <v>44200000</v>
      </c>
      <c r="B33" s="125">
        <f>500+500</f>
        <v>1000</v>
      </c>
      <c r="C33" s="117" t="s">
        <v>178</v>
      </c>
      <c r="D33" s="118" t="s">
        <v>174</v>
      </c>
      <c r="E33" s="7" t="s">
        <v>180</v>
      </c>
      <c r="F33" s="117" t="s">
        <v>185</v>
      </c>
      <c r="G33" s="7" t="s">
        <v>78</v>
      </c>
      <c r="H33" s="7" t="s">
        <v>177</v>
      </c>
      <c r="I33" s="7" t="s">
        <v>177</v>
      </c>
      <c r="J33" s="7" t="s">
        <v>177</v>
      </c>
      <c r="K33" s="7"/>
      <c r="L33" s="8"/>
    </row>
    <row r="34" spans="1:12" ht="25.5">
      <c r="A34" s="117">
        <v>41100000</v>
      </c>
      <c r="B34" s="125">
        <v>4900</v>
      </c>
      <c r="C34" s="117" t="s">
        <v>178</v>
      </c>
      <c r="D34" s="118" t="s">
        <v>174</v>
      </c>
      <c r="E34" s="7" t="s">
        <v>180</v>
      </c>
      <c r="F34" s="117" t="s">
        <v>185</v>
      </c>
      <c r="G34" s="7" t="s">
        <v>78</v>
      </c>
      <c r="H34" s="7" t="s">
        <v>177</v>
      </c>
      <c r="I34" s="7" t="s">
        <v>177</v>
      </c>
      <c r="J34" s="7" t="s">
        <v>177</v>
      </c>
      <c r="K34" s="7"/>
      <c r="L34" s="8"/>
    </row>
    <row r="35" spans="1:12" ht="38.25">
      <c r="A35" s="117">
        <v>38600000</v>
      </c>
      <c r="B35" s="125">
        <v>5000</v>
      </c>
      <c r="C35" s="117" t="s">
        <v>189</v>
      </c>
      <c r="D35" s="118" t="s">
        <v>174</v>
      </c>
      <c r="E35" s="7" t="s">
        <v>180</v>
      </c>
      <c r="F35" s="117" t="s">
        <v>185</v>
      </c>
      <c r="G35" s="7" t="s">
        <v>78</v>
      </c>
      <c r="H35" s="7" t="s">
        <v>177</v>
      </c>
      <c r="I35" s="7" t="s">
        <v>177</v>
      </c>
      <c r="J35" s="7" t="s">
        <v>177</v>
      </c>
      <c r="K35" s="7"/>
      <c r="L35" s="8"/>
    </row>
    <row r="36" spans="1:12" ht="38.25">
      <c r="A36" s="117">
        <v>39500000</v>
      </c>
      <c r="B36" s="125">
        <f>5000</f>
        <v>5000</v>
      </c>
      <c r="C36" s="117" t="s">
        <v>189</v>
      </c>
      <c r="D36" s="118" t="s">
        <v>174</v>
      </c>
      <c r="E36" s="7" t="s">
        <v>180</v>
      </c>
      <c r="F36" s="117" t="s">
        <v>185</v>
      </c>
      <c r="G36" s="7" t="s">
        <v>78</v>
      </c>
      <c r="H36" s="7" t="s">
        <v>177</v>
      </c>
      <c r="I36" s="7" t="s">
        <v>177</v>
      </c>
      <c r="J36" s="7" t="s">
        <v>177</v>
      </c>
      <c r="K36" s="7"/>
      <c r="L36" s="8"/>
    </row>
    <row r="37" spans="1:12" ht="38.25">
      <c r="A37" s="117">
        <v>39500000</v>
      </c>
      <c r="B37" s="125">
        <v>1200</v>
      </c>
      <c r="C37" s="117" t="s">
        <v>189</v>
      </c>
      <c r="D37" s="118" t="s">
        <v>174</v>
      </c>
      <c r="E37" s="7" t="s">
        <v>180</v>
      </c>
      <c r="F37" s="117" t="s">
        <v>185</v>
      </c>
      <c r="G37" s="7" t="s">
        <v>78</v>
      </c>
      <c r="H37" s="7" t="s">
        <v>177</v>
      </c>
      <c r="I37" s="7" t="s">
        <v>177</v>
      </c>
      <c r="J37" s="7" t="s">
        <v>177</v>
      </c>
      <c r="K37" s="7"/>
      <c r="L37" s="8"/>
    </row>
    <row r="38" spans="1:12" ht="38.25">
      <c r="A38" s="117">
        <v>64100000</v>
      </c>
      <c r="B38" s="125">
        <v>8700</v>
      </c>
      <c r="C38" s="117" t="s">
        <v>189</v>
      </c>
      <c r="D38" s="118" t="s">
        <v>174</v>
      </c>
      <c r="E38" s="7" t="s">
        <v>180</v>
      </c>
      <c r="F38" s="117" t="s">
        <v>185</v>
      </c>
      <c r="G38" s="7" t="s">
        <v>78</v>
      </c>
      <c r="H38" s="7" t="s">
        <v>177</v>
      </c>
      <c r="I38" s="7" t="s">
        <v>177</v>
      </c>
      <c r="J38" s="7" t="s">
        <v>177</v>
      </c>
      <c r="K38" s="7" t="s">
        <v>186</v>
      </c>
      <c r="L38" s="8"/>
    </row>
    <row r="39" spans="1:12" ht="38.25">
      <c r="A39" s="117">
        <v>32500000</v>
      </c>
      <c r="B39" s="125">
        <v>5000</v>
      </c>
      <c r="C39" s="117" t="s">
        <v>189</v>
      </c>
      <c r="D39" s="118" t="s">
        <v>174</v>
      </c>
      <c r="E39" s="7" t="s">
        <v>180</v>
      </c>
      <c r="F39" s="117" t="s">
        <v>185</v>
      </c>
      <c r="G39" s="7" t="s">
        <v>78</v>
      </c>
      <c r="H39" s="7" t="s">
        <v>177</v>
      </c>
      <c r="I39" s="7" t="s">
        <v>177</v>
      </c>
      <c r="J39" s="7" t="s">
        <v>177</v>
      </c>
      <c r="K39" s="7"/>
      <c r="L39" s="8"/>
    </row>
    <row r="40" spans="1:12" ht="25.5">
      <c r="A40" s="117">
        <v>90900000</v>
      </c>
      <c r="B40" s="125">
        <f>72000+14000-14000-500-(4600+2000+2000+500+100+800)-(12000+1620+1200+1500)-20380-23000</f>
        <v>1800</v>
      </c>
      <c r="C40" s="117" t="s">
        <v>178</v>
      </c>
      <c r="D40" s="118" t="s">
        <v>174</v>
      </c>
      <c r="E40" s="7" t="s">
        <v>180</v>
      </c>
      <c r="F40" s="117" t="s">
        <v>185</v>
      </c>
      <c r="G40" s="7" t="s">
        <v>78</v>
      </c>
      <c r="H40" s="7" t="s">
        <v>177</v>
      </c>
      <c r="I40" s="7" t="s">
        <v>177</v>
      </c>
      <c r="J40" s="7" t="s">
        <v>177</v>
      </c>
      <c r="K40" s="7"/>
      <c r="L40" s="8"/>
    </row>
    <row r="41" spans="1:12" ht="38.25">
      <c r="A41" s="117">
        <v>39200000</v>
      </c>
      <c r="B41" s="125">
        <v>4000</v>
      </c>
      <c r="C41" s="117" t="s">
        <v>189</v>
      </c>
      <c r="D41" s="118" t="s">
        <v>174</v>
      </c>
      <c r="E41" s="7" t="s">
        <v>180</v>
      </c>
      <c r="F41" s="117" t="s">
        <v>185</v>
      </c>
      <c r="G41" s="7" t="s">
        <v>78</v>
      </c>
      <c r="H41" s="7" t="s">
        <v>177</v>
      </c>
      <c r="I41" s="7" t="s">
        <v>177</v>
      </c>
      <c r="J41" s="7" t="s">
        <v>177</v>
      </c>
      <c r="K41" s="7"/>
      <c r="L41" s="8"/>
    </row>
    <row r="42" spans="1:12" ht="38.25">
      <c r="A42" s="117">
        <v>39200000</v>
      </c>
      <c r="B42" s="125">
        <v>17000</v>
      </c>
      <c r="C42" s="117" t="s">
        <v>189</v>
      </c>
      <c r="D42" s="118" t="s">
        <v>174</v>
      </c>
      <c r="E42" s="7" t="s">
        <v>180</v>
      </c>
      <c r="F42" s="117" t="s">
        <v>185</v>
      </c>
      <c r="G42" s="7" t="s">
        <v>78</v>
      </c>
      <c r="H42" s="7" t="s">
        <v>177</v>
      </c>
      <c r="I42" s="7" t="s">
        <v>177</v>
      </c>
      <c r="J42" s="7" t="s">
        <v>177</v>
      </c>
      <c r="K42" s="7"/>
      <c r="L42" s="8"/>
    </row>
    <row r="43" spans="1:12" ht="38.25">
      <c r="A43" s="117">
        <v>39200000</v>
      </c>
      <c r="B43" s="125">
        <f>1620+20380-1664-100-5950-5740</f>
        <v>8546</v>
      </c>
      <c r="C43" s="117" t="s">
        <v>189</v>
      </c>
      <c r="D43" s="118" t="s">
        <v>174</v>
      </c>
      <c r="E43" s="7" t="s">
        <v>180</v>
      </c>
      <c r="F43" s="117" t="s">
        <v>185</v>
      </c>
      <c r="G43" s="7" t="s">
        <v>78</v>
      </c>
      <c r="H43" s="7" t="s">
        <v>177</v>
      </c>
      <c r="I43" s="7" t="s">
        <v>177</v>
      </c>
      <c r="J43" s="7" t="s">
        <v>177</v>
      </c>
      <c r="K43" s="7"/>
      <c r="L43" s="8"/>
    </row>
    <row r="44" spans="1:12" ht="25.5">
      <c r="A44" s="117">
        <v>92200000</v>
      </c>
      <c r="B44" s="125">
        <f>4000-225</f>
        <v>3775</v>
      </c>
      <c r="C44" s="117" t="s">
        <v>178</v>
      </c>
      <c r="D44" s="118" t="s">
        <v>174</v>
      </c>
      <c r="E44" s="7" t="s">
        <v>180</v>
      </c>
      <c r="F44" s="117" t="s">
        <v>185</v>
      </c>
      <c r="G44" s="7" t="s">
        <v>78</v>
      </c>
      <c r="H44" s="7" t="s">
        <v>177</v>
      </c>
      <c r="I44" s="7" t="s">
        <v>177</v>
      </c>
      <c r="J44" s="7" t="s">
        <v>177</v>
      </c>
      <c r="K44" s="7"/>
      <c r="L44" s="8"/>
    </row>
    <row r="45" spans="1:12" ht="25.5">
      <c r="A45" s="117">
        <v>92200000</v>
      </c>
      <c r="B45" s="125">
        <v>225</v>
      </c>
      <c r="C45" s="117" t="s">
        <v>178</v>
      </c>
      <c r="D45" s="118" t="s">
        <v>179</v>
      </c>
      <c r="E45" s="7" t="s">
        <v>180</v>
      </c>
      <c r="F45" s="117" t="s">
        <v>185</v>
      </c>
      <c r="G45" s="7" t="s">
        <v>78</v>
      </c>
      <c r="H45" s="7" t="s">
        <v>177</v>
      </c>
      <c r="I45" s="7" t="s">
        <v>177</v>
      </c>
      <c r="J45" s="7" t="s">
        <v>177</v>
      </c>
      <c r="K45" s="7"/>
      <c r="L45" s="8" t="s">
        <v>443</v>
      </c>
    </row>
    <row r="46" spans="1:12" ht="25.5">
      <c r="A46" s="117">
        <v>22200000</v>
      </c>
      <c r="B46" s="125">
        <v>2000</v>
      </c>
      <c r="C46" s="117" t="s">
        <v>178</v>
      </c>
      <c r="D46" s="118" t="s">
        <v>174</v>
      </c>
      <c r="E46" s="7" t="s">
        <v>180</v>
      </c>
      <c r="F46" s="117" t="s">
        <v>185</v>
      </c>
      <c r="G46" s="7" t="s">
        <v>78</v>
      </c>
      <c r="H46" s="7" t="s">
        <v>177</v>
      </c>
      <c r="I46" s="7" t="s">
        <v>177</v>
      </c>
      <c r="J46" s="7" t="s">
        <v>177</v>
      </c>
      <c r="K46" s="7"/>
      <c r="L46" s="8"/>
    </row>
    <row r="47" spans="1:12" ht="25.5">
      <c r="A47" s="117">
        <v>39100000</v>
      </c>
      <c r="B47" s="125">
        <v>50000</v>
      </c>
      <c r="C47" s="117" t="s">
        <v>190</v>
      </c>
      <c r="D47" s="118" t="s">
        <v>174</v>
      </c>
      <c r="E47" s="7" t="s">
        <v>180</v>
      </c>
      <c r="F47" s="117" t="s">
        <v>185</v>
      </c>
      <c r="G47" s="7" t="s">
        <v>78</v>
      </c>
      <c r="H47" s="7" t="s">
        <v>177</v>
      </c>
      <c r="I47" s="7" t="s">
        <v>177</v>
      </c>
      <c r="J47" s="7" t="s">
        <v>177</v>
      </c>
      <c r="K47" s="7"/>
      <c r="L47" s="8"/>
    </row>
    <row r="48" spans="1:12" ht="25.5">
      <c r="A48" s="117">
        <v>18400000</v>
      </c>
      <c r="B48" s="125">
        <f>500</f>
        <v>500</v>
      </c>
      <c r="C48" s="117" t="s">
        <v>178</v>
      </c>
      <c r="D48" s="118" t="s">
        <v>174</v>
      </c>
      <c r="E48" s="7" t="s">
        <v>180</v>
      </c>
      <c r="F48" s="117" t="s">
        <v>185</v>
      </c>
      <c r="G48" s="7" t="s">
        <v>78</v>
      </c>
      <c r="H48" s="7" t="s">
        <v>177</v>
      </c>
      <c r="I48" s="7" t="s">
        <v>177</v>
      </c>
      <c r="J48" s="7" t="s">
        <v>177</v>
      </c>
      <c r="K48" s="7"/>
      <c r="L48" s="8"/>
    </row>
    <row r="49" spans="1:12" ht="25.5">
      <c r="A49" s="117">
        <v>19600000</v>
      </c>
      <c r="B49" s="125">
        <v>2500</v>
      </c>
      <c r="C49" s="117" t="s">
        <v>178</v>
      </c>
      <c r="D49" s="118" t="s">
        <v>174</v>
      </c>
      <c r="E49" s="7" t="s">
        <v>180</v>
      </c>
      <c r="F49" s="117" t="s">
        <v>185</v>
      </c>
      <c r="G49" s="7" t="s">
        <v>78</v>
      </c>
      <c r="H49" s="7" t="s">
        <v>177</v>
      </c>
      <c r="I49" s="7" t="s">
        <v>177</v>
      </c>
      <c r="J49" s="7" t="s">
        <v>177</v>
      </c>
      <c r="K49" s="7"/>
      <c r="L49" s="8"/>
    </row>
    <row r="50" spans="1:12" ht="25.5">
      <c r="A50" s="117">
        <v>39700000</v>
      </c>
      <c r="B50" s="125">
        <v>800</v>
      </c>
      <c r="C50" s="117" t="s">
        <v>178</v>
      </c>
      <c r="D50" s="118" t="s">
        <v>174</v>
      </c>
      <c r="E50" s="7" t="s">
        <v>180</v>
      </c>
      <c r="F50" s="117" t="s">
        <v>185</v>
      </c>
      <c r="G50" s="7" t="s">
        <v>78</v>
      </c>
      <c r="H50" s="7" t="s">
        <v>177</v>
      </c>
      <c r="I50" s="7" t="s">
        <v>177</v>
      </c>
      <c r="J50" s="7" t="s">
        <v>177</v>
      </c>
      <c r="K50" s="7"/>
      <c r="L50" s="8"/>
    </row>
    <row r="51" spans="1:12" ht="38.25">
      <c r="A51" s="117">
        <v>44400000</v>
      </c>
      <c r="B51" s="125">
        <v>1500</v>
      </c>
      <c r="C51" s="117" t="s">
        <v>189</v>
      </c>
      <c r="D51" s="118" t="s">
        <v>174</v>
      </c>
      <c r="E51" s="7" t="s">
        <v>180</v>
      </c>
      <c r="F51" s="117" t="s">
        <v>185</v>
      </c>
      <c r="G51" s="7" t="s">
        <v>78</v>
      </c>
      <c r="H51" s="7" t="s">
        <v>177</v>
      </c>
      <c r="I51" s="7" t="s">
        <v>177</v>
      </c>
      <c r="J51" s="7" t="s">
        <v>177</v>
      </c>
      <c r="K51" s="7" t="s">
        <v>177</v>
      </c>
      <c r="L51" s="8"/>
    </row>
    <row r="52" spans="1:12" ht="25.5">
      <c r="A52" s="117">
        <v>44600000</v>
      </c>
      <c r="B52" s="125">
        <f>2400+1600</f>
        <v>4000</v>
      </c>
      <c r="C52" s="117" t="s">
        <v>178</v>
      </c>
      <c r="D52" s="118" t="s">
        <v>174</v>
      </c>
      <c r="E52" s="7" t="s">
        <v>180</v>
      </c>
      <c r="F52" s="117" t="s">
        <v>185</v>
      </c>
      <c r="G52" s="7" t="s">
        <v>78</v>
      </c>
      <c r="H52" s="7" t="s">
        <v>177</v>
      </c>
      <c r="I52" s="7" t="s">
        <v>177</v>
      </c>
      <c r="J52" s="7" t="s">
        <v>177</v>
      </c>
      <c r="K52" s="7"/>
      <c r="L52" s="8"/>
    </row>
    <row r="53" spans="1:12" ht="38.25">
      <c r="A53" s="117">
        <v>42900000</v>
      </c>
      <c r="B53" s="125">
        <f>1000+50+2400</f>
        <v>3450</v>
      </c>
      <c r="C53" s="117" t="s">
        <v>189</v>
      </c>
      <c r="D53" s="118" t="s">
        <v>174</v>
      </c>
      <c r="E53" s="7" t="s">
        <v>180</v>
      </c>
      <c r="F53" s="117" t="s">
        <v>185</v>
      </c>
      <c r="G53" s="7" t="s">
        <v>78</v>
      </c>
      <c r="H53" s="7" t="s">
        <v>177</v>
      </c>
      <c r="I53" s="7" t="s">
        <v>177</v>
      </c>
      <c r="J53" s="7" t="s">
        <v>177</v>
      </c>
      <c r="K53" s="7" t="s">
        <v>177</v>
      </c>
      <c r="L53" s="8"/>
    </row>
    <row r="54" spans="1:12" ht="38.25">
      <c r="A54" s="117">
        <v>31400000</v>
      </c>
      <c r="B54" s="125">
        <v>1300</v>
      </c>
      <c r="C54" s="117" t="s">
        <v>189</v>
      </c>
      <c r="D54" s="118" t="s">
        <v>191</v>
      </c>
      <c r="E54" s="7" t="s">
        <v>180</v>
      </c>
      <c r="F54" s="117" t="s">
        <v>185</v>
      </c>
      <c r="G54" s="7" t="s">
        <v>78</v>
      </c>
      <c r="H54" s="7" t="s">
        <v>177</v>
      </c>
      <c r="I54" s="7" t="s">
        <v>177</v>
      </c>
      <c r="J54" s="7" t="s">
        <v>177</v>
      </c>
      <c r="K54" s="7" t="s">
        <v>177</v>
      </c>
      <c r="L54" s="8"/>
    </row>
    <row r="55" spans="1:12" ht="25.5">
      <c r="A55" s="117">
        <v>38400000</v>
      </c>
      <c r="B55" s="125">
        <f>80+180+540</f>
        <v>800</v>
      </c>
      <c r="C55" s="117" t="s">
        <v>178</v>
      </c>
      <c r="D55" s="118" t="s">
        <v>179</v>
      </c>
      <c r="E55" s="7" t="s">
        <v>180</v>
      </c>
      <c r="F55" s="117" t="s">
        <v>185</v>
      </c>
      <c r="G55" s="7" t="s">
        <v>78</v>
      </c>
      <c r="H55" s="7" t="s">
        <v>177</v>
      </c>
      <c r="I55" s="7" t="s">
        <v>177</v>
      </c>
      <c r="J55" s="7" t="s">
        <v>177</v>
      </c>
      <c r="K55" s="7"/>
      <c r="L55" s="8"/>
    </row>
    <row r="56" spans="1:12" ht="25.5">
      <c r="A56" s="117">
        <v>35100000</v>
      </c>
      <c r="B56" s="125">
        <f>750+450</f>
        <v>1200</v>
      </c>
      <c r="C56" s="117" t="s">
        <v>178</v>
      </c>
      <c r="D56" s="118" t="s">
        <v>174</v>
      </c>
      <c r="E56" s="7" t="s">
        <v>180</v>
      </c>
      <c r="F56" s="117" t="s">
        <v>185</v>
      </c>
      <c r="G56" s="7" t="s">
        <v>78</v>
      </c>
      <c r="H56" s="7" t="s">
        <v>177</v>
      </c>
      <c r="I56" s="7" t="s">
        <v>177</v>
      </c>
      <c r="J56" s="7" t="s">
        <v>177</v>
      </c>
      <c r="K56" s="7"/>
      <c r="L56" s="8"/>
    </row>
    <row r="57" spans="1:12" ht="25.5">
      <c r="A57" s="117">
        <v>44500000</v>
      </c>
      <c r="B57" s="125">
        <f>200+100</f>
        <v>300</v>
      </c>
      <c r="C57" s="117" t="s">
        <v>178</v>
      </c>
      <c r="D57" s="120" t="s">
        <v>351</v>
      </c>
      <c r="E57" s="7" t="s">
        <v>180</v>
      </c>
      <c r="F57" s="117" t="s">
        <v>185</v>
      </c>
      <c r="G57" s="7" t="s">
        <v>78</v>
      </c>
      <c r="H57" s="7" t="s">
        <v>177</v>
      </c>
      <c r="I57" s="7" t="s">
        <v>177</v>
      </c>
      <c r="J57" s="7" t="s">
        <v>177</v>
      </c>
      <c r="K57" s="7"/>
      <c r="L57" s="8"/>
    </row>
    <row r="58" spans="1:12" ht="25.5">
      <c r="A58" s="117">
        <v>24400000</v>
      </c>
      <c r="B58" s="125">
        <v>1450</v>
      </c>
      <c r="C58" s="117" t="s">
        <v>178</v>
      </c>
      <c r="D58" s="120" t="s">
        <v>351</v>
      </c>
      <c r="E58" s="7" t="s">
        <v>180</v>
      </c>
      <c r="F58" s="117" t="s">
        <v>185</v>
      </c>
      <c r="G58" s="7" t="s">
        <v>78</v>
      </c>
      <c r="H58" s="7" t="s">
        <v>177</v>
      </c>
      <c r="I58" s="7" t="s">
        <v>177</v>
      </c>
      <c r="J58" s="7" t="s">
        <v>177</v>
      </c>
      <c r="K58" s="7"/>
      <c r="L58" s="8"/>
    </row>
    <row r="59" spans="1:12" ht="25.5">
      <c r="A59" s="117">
        <v>16400000</v>
      </c>
      <c r="B59" s="125">
        <v>14</v>
      </c>
      <c r="C59" s="117" t="s">
        <v>178</v>
      </c>
      <c r="D59" s="120" t="s">
        <v>351</v>
      </c>
      <c r="E59" s="7" t="s">
        <v>180</v>
      </c>
      <c r="F59" s="117" t="s">
        <v>185</v>
      </c>
      <c r="G59" s="7" t="s">
        <v>78</v>
      </c>
      <c r="H59" s="7" t="s">
        <v>177</v>
      </c>
      <c r="I59" s="7" t="s">
        <v>177</v>
      </c>
      <c r="J59" s="7" t="s">
        <v>177</v>
      </c>
      <c r="K59" s="7"/>
      <c r="L59" s="8"/>
    </row>
    <row r="60" spans="1:12" ht="66">
      <c r="A60" s="117">
        <v>37500000</v>
      </c>
      <c r="B60" s="125">
        <v>1500</v>
      </c>
      <c r="C60" s="117" t="s">
        <v>178</v>
      </c>
      <c r="D60" s="120" t="s">
        <v>351</v>
      </c>
      <c r="E60" s="7" t="s">
        <v>180</v>
      </c>
      <c r="F60" s="117" t="s">
        <v>200</v>
      </c>
      <c r="G60" s="7" t="s">
        <v>78</v>
      </c>
      <c r="H60" s="7" t="s">
        <v>177</v>
      </c>
      <c r="I60" s="7" t="s">
        <v>177</v>
      </c>
      <c r="J60" s="7" t="s">
        <v>177</v>
      </c>
      <c r="K60" s="7"/>
      <c r="L60" s="8"/>
    </row>
    <row r="61" spans="1:12" ht="25.5">
      <c r="A61" s="117">
        <v>22300000</v>
      </c>
      <c r="B61" s="125">
        <v>500</v>
      </c>
      <c r="C61" s="117" t="s">
        <v>178</v>
      </c>
      <c r="D61" s="120" t="s">
        <v>352</v>
      </c>
      <c r="E61" s="7" t="s">
        <v>180</v>
      </c>
      <c r="F61" s="117" t="s">
        <v>185</v>
      </c>
      <c r="G61" s="7" t="s">
        <v>78</v>
      </c>
      <c r="H61" s="7" t="s">
        <v>177</v>
      </c>
      <c r="I61" s="7" t="s">
        <v>177</v>
      </c>
      <c r="J61" s="7" t="s">
        <v>177</v>
      </c>
      <c r="K61" s="7"/>
      <c r="L61" s="8"/>
    </row>
    <row r="62" spans="1:12" ht="25.5">
      <c r="A62" s="117">
        <v>32200000</v>
      </c>
      <c r="B62" s="125">
        <v>4500</v>
      </c>
      <c r="C62" s="117" t="s">
        <v>178</v>
      </c>
      <c r="D62" s="120" t="s">
        <v>352</v>
      </c>
      <c r="E62" s="7" t="s">
        <v>180</v>
      </c>
      <c r="F62" s="117" t="s">
        <v>185</v>
      </c>
      <c r="G62" s="7" t="s">
        <v>78</v>
      </c>
      <c r="H62" s="7" t="s">
        <v>177</v>
      </c>
      <c r="I62" s="7" t="s">
        <v>177</v>
      </c>
      <c r="J62" s="7" t="s">
        <v>177</v>
      </c>
      <c r="K62" s="7"/>
      <c r="L62" s="8"/>
    </row>
    <row r="63" spans="1:12" ht="25.5">
      <c r="A63" s="117">
        <v>24900000</v>
      </c>
      <c r="B63" s="125">
        <v>200</v>
      </c>
      <c r="C63" s="117" t="s">
        <v>178</v>
      </c>
      <c r="D63" s="120" t="s">
        <v>352</v>
      </c>
      <c r="E63" s="7" t="s">
        <v>180</v>
      </c>
      <c r="F63" s="117" t="s">
        <v>185</v>
      </c>
      <c r="G63" s="7" t="s">
        <v>78</v>
      </c>
      <c r="H63" s="7" t="s">
        <v>177</v>
      </c>
      <c r="I63" s="7" t="s">
        <v>177</v>
      </c>
      <c r="J63" s="7" t="s">
        <v>177</v>
      </c>
      <c r="K63" s="7"/>
      <c r="L63" s="8"/>
    </row>
    <row r="64" spans="1:12" ht="66">
      <c r="A64" s="117">
        <v>15800000</v>
      </c>
      <c r="B64" s="125">
        <v>1000</v>
      </c>
      <c r="C64" s="117" t="s">
        <v>178</v>
      </c>
      <c r="D64" s="118" t="s">
        <v>174</v>
      </c>
      <c r="E64" s="7" t="s">
        <v>180</v>
      </c>
      <c r="F64" s="117" t="s">
        <v>192</v>
      </c>
      <c r="G64" s="7" t="s">
        <v>78</v>
      </c>
      <c r="H64" s="7" t="s">
        <v>177</v>
      </c>
      <c r="I64" s="7" t="s">
        <v>177</v>
      </c>
      <c r="J64" s="7" t="s">
        <v>177</v>
      </c>
      <c r="K64" s="7"/>
      <c r="L64" s="8"/>
    </row>
    <row r="65" spans="1:12" ht="66">
      <c r="A65" s="117">
        <v>15900000</v>
      </c>
      <c r="B65" s="125">
        <v>5000</v>
      </c>
      <c r="C65" s="117" t="s">
        <v>178</v>
      </c>
      <c r="D65" s="118" t="s">
        <v>174</v>
      </c>
      <c r="E65" s="7" t="s">
        <v>180</v>
      </c>
      <c r="F65" s="117" t="s">
        <v>192</v>
      </c>
      <c r="G65" s="7" t="s">
        <v>78</v>
      </c>
      <c r="H65" s="7" t="s">
        <v>177</v>
      </c>
      <c r="I65" s="7" t="s">
        <v>177</v>
      </c>
      <c r="J65" s="7" t="s">
        <v>177</v>
      </c>
      <c r="K65" s="7"/>
      <c r="L65" s="8"/>
    </row>
    <row r="66" spans="1:12" ht="66">
      <c r="A66" s="117">
        <v>18500000</v>
      </c>
      <c r="B66" s="125">
        <v>5000</v>
      </c>
      <c r="C66" s="117" t="s">
        <v>178</v>
      </c>
      <c r="D66" s="118" t="s">
        <v>174</v>
      </c>
      <c r="E66" s="7" t="s">
        <v>180</v>
      </c>
      <c r="F66" s="117" t="s">
        <v>192</v>
      </c>
      <c r="G66" s="7" t="s">
        <v>78</v>
      </c>
      <c r="H66" s="7" t="s">
        <v>177</v>
      </c>
      <c r="I66" s="7" t="s">
        <v>177</v>
      </c>
      <c r="J66" s="7" t="s">
        <v>177</v>
      </c>
      <c r="K66" s="7"/>
      <c r="L66" s="8"/>
    </row>
    <row r="67" spans="1:12" ht="66">
      <c r="A67" s="117">
        <v>55300000</v>
      </c>
      <c r="B67" s="125">
        <v>9000</v>
      </c>
      <c r="C67" s="117" t="s">
        <v>178</v>
      </c>
      <c r="D67" s="118" t="s">
        <v>174</v>
      </c>
      <c r="E67" s="7" t="s">
        <v>180</v>
      </c>
      <c r="F67" s="117" t="s">
        <v>192</v>
      </c>
      <c r="G67" s="7" t="s">
        <v>78</v>
      </c>
      <c r="H67" s="7" t="s">
        <v>177</v>
      </c>
      <c r="I67" s="7" t="s">
        <v>177</v>
      </c>
      <c r="J67" s="7" t="s">
        <v>177</v>
      </c>
      <c r="K67" s="7"/>
      <c r="L67" s="8"/>
    </row>
    <row r="68" spans="1:12" ht="66">
      <c r="A68" s="117">
        <v>60100000</v>
      </c>
      <c r="B68" s="125">
        <v>2000</v>
      </c>
      <c r="C68" s="117" t="s">
        <v>178</v>
      </c>
      <c r="D68" s="118" t="s">
        <v>174</v>
      </c>
      <c r="E68" s="7" t="s">
        <v>180</v>
      </c>
      <c r="F68" s="117" t="s">
        <v>192</v>
      </c>
      <c r="G68" s="7" t="s">
        <v>78</v>
      </c>
      <c r="H68" s="7" t="s">
        <v>177</v>
      </c>
      <c r="I68" s="7" t="s">
        <v>177</v>
      </c>
      <c r="J68" s="7" t="s">
        <v>177</v>
      </c>
      <c r="K68" s="7"/>
      <c r="L68" s="8"/>
    </row>
    <row r="69" spans="1:12" ht="66">
      <c r="A69" s="117">
        <v>63500000</v>
      </c>
      <c r="B69" s="125">
        <v>2000</v>
      </c>
      <c r="C69" s="117" t="s">
        <v>178</v>
      </c>
      <c r="D69" s="118" t="s">
        <v>174</v>
      </c>
      <c r="E69" s="7" t="s">
        <v>180</v>
      </c>
      <c r="F69" s="117" t="s">
        <v>192</v>
      </c>
      <c r="G69" s="7" t="s">
        <v>78</v>
      </c>
      <c r="H69" s="7" t="s">
        <v>177</v>
      </c>
      <c r="I69" s="7" t="s">
        <v>177</v>
      </c>
      <c r="J69" s="7" t="s">
        <v>177</v>
      </c>
      <c r="K69" s="7"/>
      <c r="L69" s="8"/>
    </row>
    <row r="70" spans="1:12" ht="66">
      <c r="A70" s="117">
        <v>79900000</v>
      </c>
      <c r="B70" s="125">
        <v>6000</v>
      </c>
      <c r="C70" s="117" t="s">
        <v>178</v>
      </c>
      <c r="D70" s="118" t="s">
        <v>174</v>
      </c>
      <c r="E70" s="7" t="s">
        <v>180</v>
      </c>
      <c r="F70" s="117" t="s">
        <v>193</v>
      </c>
      <c r="G70" s="7" t="s">
        <v>78</v>
      </c>
      <c r="H70" s="7" t="s">
        <v>177</v>
      </c>
      <c r="I70" s="7" t="s">
        <v>177</v>
      </c>
      <c r="J70" s="7" t="s">
        <v>177</v>
      </c>
      <c r="K70" s="7"/>
      <c r="L70" s="8"/>
    </row>
    <row r="71" spans="1:12" ht="38.25">
      <c r="A71" s="117">
        <v>18100000</v>
      </c>
      <c r="B71" s="125">
        <f>25000-630-1830</f>
        <v>22540</v>
      </c>
      <c r="C71" s="117" t="s">
        <v>189</v>
      </c>
      <c r="D71" s="118" t="s">
        <v>174</v>
      </c>
      <c r="E71" s="7" t="s">
        <v>180</v>
      </c>
      <c r="F71" s="117" t="s">
        <v>185</v>
      </c>
      <c r="G71" s="7" t="s">
        <v>78</v>
      </c>
      <c r="H71" s="7" t="s">
        <v>177</v>
      </c>
      <c r="I71" s="7" t="s">
        <v>177</v>
      </c>
      <c r="J71" s="7" t="s">
        <v>177</v>
      </c>
      <c r="K71" s="7" t="s">
        <v>177</v>
      </c>
      <c r="L71" s="8"/>
    </row>
    <row r="72" spans="1:12" ht="25.5">
      <c r="A72" s="117">
        <v>18400000</v>
      </c>
      <c r="B72" s="125">
        <f>630+480</f>
        <v>1110</v>
      </c>
      <c r="C72" s="117" t="s">
        <v>178</v>
      </c>
      <c r="D72" s="118" t="s">
        <v>191</v>
      </c>
      <c r="E72" s="7" t="s">
        <v>180</v>
      </c>
      <c r="F72" s="117" t="s">
        <v>185</v>
      </c>
      <c r="G72" s="7" t="s">
        <v>78</v>
      </c>
      <c r="H72" s="7" t="s">
        <v>177</v>
      </c>
      <c r="I72" s="7" t="s">
        <v>177</v>
      </c>
      <c r="J72" s="7" t="s">
        <v>177</v>
      </c>
      <c r="K72" s="7"/>
      <c r="L72" s="8"/>
    </row>
    <row r="73" spans="1:12" ht="66">
      <c r="A73" s="117">
        <v>18100000</v>
      </c>
      <c r="B73" s="125">
        <v>1350</v>
      </c>
      <c r="C73" s="117" t="s">
        <v>178</v>
      </c>
      <c r="D73" s="118" t="s">
        <v>351</v>
      </c>
      <c r="E73" s="7" t="s">
        <v>180</v>
      </c>
      <c r="F73" s="117" t="s">
        <v>200</v>
      </c>
      <c r="G73" s="7" t="s">
        <v>78</v>
      </c>
      <c r="H73" s="7" t="s">
        <v>177</v>
      </c>
      <c r="I73" s="7" t="s">
        <v>177</v>
      </c>
      <c r="J73" s="7" t="s">
        <v>177</v>
      </c>
      <c r="K73" s="7"/>
      <c r="L73" s="8"/>
    </row>
    <row r="74" spans="1:12" ht="63.75">
      <c r="A74" s="117">
        <v>63700000</v>
      </c>
      <c r="B74" s="125">
        <v>110000</v>
      </c>
      <c r="C74" s="117" t="s">
        <v>178</v>
      </c>
      <c r="D74" s="118" t="s">
        <v>174</v>
      </c>
      <c r="E74" s="7" t="s">
        <v>180</v>
      </c>
      <c r="F74" s="117" t="s">
        <v>194</v>
      </c>
      <c r="G74" s="7" t="s">
        <v>78</v>
      </c>
      <c r="H74" s="7" t="s">
        <v>177</v>
      </c>
      <c r="I74" s="7" t="s">
        <v>177</v>
      </c>
      <c r="J74" s="7" t="s">
        <v>177</v>
      </c>
      <c r="K74" s="7"/>
      <c r="L74" s="8"/>
    </row>
    <row r="75" spans="1:12" ht="66">
      <c r="A75" s="117">
        <v>50100000</v>
      </c>
      <c r="B75" s="125">
        <f>57000-155-1880</f>
        <v>54965</v>
      </c>
      <c r="C75" s="117" t="s">
        <v>178</v>
      </c>
      <c r="D75" s="118" t="s">
        <v>174</v>
      </c>
      <c r="E75" s="7" t="s">
        <v>180</v>
      </c>
      <c r="F75" s="117" t="s">
        <v>195</v>
      </c>
      <c r="G75" s="7" t="s">
        <v>78</v>
      </c>
      <c r="H75" s="7" t="s">
        <v>177</v>
      </c>
      <c r="I75" s="7" t="s">
        <v>177</v>
      </c>
      <c r="J75" s="7" t="s">
        <v>177</v>
      </c>
      <c r="K75" s="7"/>
      <c r="L75" s="8"/>
    </row>
    <row r="76" spans="1:12" ht="66">
      <c r="A76" s="117">
        <v>50100000</v>
      </c>
      <c r="B76" s="125">
        <v>155</v>
      </c>
      <c r="C76" s="117" t="s">
        <v>178</v>
      </c>
      <c r="D76" s="118" t="s">
        <v>179</v>
      </c>
      <c r="E76" s="7" t="s">
        <v>180</v>
      </c>
      <c r="F76" s="117" t="s">
        <v>195</v>
      </c>
      <c r="G76" s="7" t="s">
        <v>78</v>
      </c>
      <c r="H76" s="7" t="s">
        <v>177</v>
      </c>
      <c r="I76" s="7" t="s">
        <v>177</v>
      </c>
      <c r="J76" s="7" t="s">
        <v>177</v>
      </c>
      <c r="K76" s="7"/>
      <c r="L76" s="8" t="s">
        <v>443</v>
      </c>
    </row>
    <row r="77" spans="1:12" ht="38.25">
      <c r="A77" s="117">
        <v>50100000</v>
      </c>
      <c r="B77" s="125">
        <v>10000</v>
      </c>
      <c r="C77" s="117" t="s">
        <v>189</v>
      </c>
      <c r="D77" s="118" t="s">
        <v>174</v>
      </c>
      <c r="E77" s="7" t="s">
        <v>180</v>
      </c>
      <c r="F77" s="117" t="s">
        <v>185</v>
      </c>
      <c r="G77" s="7" t="s">
        <v>78</v>
      </c>
      <c r="H77" s="7" t="s">
        <v>186</v>
      </c>
      <c r="I77" s="7" t="s">
        <v>177</v>
      </c>
      <c r="J77" s="7" t="s">
        <v>177</v>
      </c>
      <c r="K77" s="7" t="s">
        <v>177</v>
      </c>
      <c r="L77" s="8"/>
    </row>
    <row r="78" spans="1:12" ht="25.5">
      <c r="A78" s="117" t="s">
        <v>196</v>
      </c>
      <c r="B78" s="125">
        <f>380000-19998.72</f>
        <v>360001.28000000003</v>
      </c>
      <c r="C78" s="117" t="s">
        <v>173</v>
      </c>
      <c r="D78" s="118" t="s">
        <v>174</v>
      </c>
      <c r="E78" s="7" t="s">
        <v>180</v>
      </c>
      <c r="F78" s="117" t="s">
        <v>176</v>
      </c>
      <c r="G78" s="7" t="s">
        <v>78</v>
      </c>
      <c r="H78" s="7" t="s">
        <v>177</v>
      </c>
      <c r="I78" s="7" t="s">
        <v>177</v>
      </c>
      <c r="J78" s="7" t="s">
        <v>177</v>
      </c>
      <c r="K78" s="7" t="s">
        <v>177</v>
      </c>
      <c r="L78" s="8"/>
    </row>
    <row r="79" spans="1:12" ht="25.5">
      <c r="A79" s="117" t="s">
        <v>196</v>
      </c>
      <c r="B79" s="125">
        <v>19999</v>
      </c>
      <c r="C79" s="117" t="s">
        <v>173</v>
      </c>
      <c r="D79" s="118" t="s">
        <v>179</v>
      </c>
      <c r="E79" s="7" t="s">
        <v>180</v>
      </c>
      <c r="F79" s="117" t="s">
        <v>176</v>
      </c>
      <c r="G79" s="7" t="s">
        <v>78</v>
      </c>
      <c r="H79" s="7" t="s">
        <v>177</v>
      </c>
      <c r="I79" s="7" t="s">
        <v>177</v>
      </c>
      <c r="J79" s="7" t="s">
        <v>177</v>
      </c>
      <c r="K79" s="7" t="s">
        <v>177</v>
      </c>
      <c r="L79" s="8" t="s">
        <v>443</v>
      </c>
    </row>
    <row r="80" spans="1:12" ht="38.25">
      <c r="A80" s="117">
        <v>60100000</v>
      </c>
      <c r="B80" s="125">
        <f>40000-500</f>
        <v>39500</v>
      </c>
      <c r="C80" s="117" t="s">
        <v>189</v>
      </c>
      <c r="D80" s="118" t="s">
        <v>174</v>
      </c>
      <c r="E80" s="7" t="s">
        <v>180</v>
      </c>
      <c r="F80" s="117" t="s">
        <v>185</v>
      </c>
      <c r="G80" s="7" t="s">
        <v>78</v>
      </c>
      <c r="H80" s="7" t="s">
        <v>177</v>
      </c>
      <c r="I80" s="7" t="s">
        <v>177</v>
      </c>
      <c r="J80" s="7" t="s">
        <v>177</v>
      </c>
      <c r="K80" s="7" t="s">
        <v>177</v>
      </c>
      <c r="L80" s="8"/>
    </row>
    <row r="81" spans="1:12" ht="38.25">
      <c r="A81" s="117">
        <v>34300000</v>
      </c>
      <c r="B81" s="125">
        <v>13000</v>
      </c>
      <c r="C81" s="117" t="s">
        <v>189</v>
      </c>
      <c r="D81" s="118" t="s">
        <v>174</v>
      </c>
      <c r="E81" s="7" t="s">
        <v>180</v>
      </c>
      <c r="F81" s="117" t="s">
        <v>185</v>
      </c>
      <c r="G81" s="7" t="s">
        <v>78</v>
      </c>
      <c r="H81" s="7" t="s">
        <v>177</v>
      </c>
      <c r="I81" s="7" t="s">
        <v>177</v>
      </c>
      <c r="J81" s="7" t="s">
        <v>177</v>
      </c>
      <c r="K81" s="7" t="s">
        <v>177</v>
      </c>
      <c r="L81" s="8"/>
    </row>
    <row r="82" spans="1:12" ht="38.25">
      <c r="A82" s="117">
        <v>50700000</v>
      </c>
      <c r="B82" s="125">
        <v>42000</v>
      </c>
      <c r="C82" s="117" t="s">
        <v>189</v>
      </c>
      <c r="D82" s="118" t="s">
        <v>174</v>
      </c>
      <c r="E82" s="7" t="s">
        <v>180</v>
      </c>
      <c r="F82" s="117" t="s">
        <v>185</v>
      </c>
      <c r="G82" s="7" t="s">
        <v>78</v>
      </c>
      <c r="H82" s="7" t="s">
        <v>177</v>
      </c>
      <c r="I82" s="7" t="s">
        <v>177</v>
      </c>
      <c r="J82" s="7" t="s">
        <v>177</v>
      </c>
      <c r="K82" s="7" t="s">
        <v>177</v>
      </c>
      <c r="L82" s="8"/>
    </row>
    <row r="83" spans="1:12" ht="38.25">
      <c r="A83" s="117">
        <v>38100000</v>
      </c>
      <c r="B83" s="125">
        <v>11000</v>
      </c>
      <c r="C83" s="117" t="s">
        <v>189</v>
      </c>
      <c r="D83" s="118" t="s">
        <v>174</v>
      </c>
      <c r="E83" s="7" t="s">
        <v>175</v>
      </c>
      <c r="F83" s="117" t="s">
        <v>185</v>
      </c>
      <c r="G83" s="7" t="s">
        <v>78</v>
      </c>
      <c r="H83" s="7" t="s">
        <v>177</v>
      </c>
      <c r="I83" s="7" t="s">
        <v>177</v>
      </c>
      <c r="J83" s="7" t="s">
        <v>177</v>
      </c>
      <c r="K83" s="7" t="s">
        <v>177</v>
      </c>
      <c r="L83" s="8"/>
    </row>
    <row r="84" spans="1:12" ht="25.5">
      <c r="A84" s="117">
        <v>45500000</v>
      </c>
      <c r="B84" s="125">
        <v>500</v>
      </c>
      <c r="C84" s="117" t="s">
        <v>178</v>
      </c>
      <c r="D84" s="118" t="s">
        <v>174</v>
      </c>
      <c r="E84" s="7" t="s">
        <v>180</v>
      </c>
      <c r="F84" s="117" t="s">
        <v>185</v>
      </c>
      <c r="G84" s="7" t="s">
        <v>78</v>
      </c>
      <c r="H84" s="7" t="s">
        <v>177</v>
      </c>
      <c r="I84" s="7" t="s">
        <v>177</v>
      </c>
      <c r="J84" s="7" t="s">
        <v>177</v>
      </c>
      <c r="K84" s="7"/>
      <c r="L84" s="8"/>
    </row>
    <row r="85" spans="1:12" ht="66">
      <c r="A85" s="117">
        <v>31400000</v>
      </c>
      <c r="B85" s="125">
        <v>1880</v>
      </c>
      <c r="C85" s="117" t="s">
        <v>189</v>
      </c>
      <c r="D85" s="118" t="s">
        <v>352</v>
      </c>
      <c r="E85" s="7" t="s">
        <v>180</v>
      </c>
      <c r="F85" s="117" t="s">
        <v>353</v>
      </c>
      <c r="G85" s="7" t="s">
        <v>78</v>
      </c>
      <c r="H85" s="7" t="s">
        <v>177</v>
      </c>
      <c r="I85" s="7" t="s">
        <v>177</v>
      </c>
      <c r="J85" s="7" t="s">
        <v>177</v>
      </c>
      <c r="K85" s="7" t="s">
        <v>177</v>
      </c>
      <c r="L85" s="8"/>
    </row>
    <row r="86" spans="1:12" ht="25.5">
      <c r="A86" s="117">
        <v>79600000</v>
      </c>
      <c r="B86" s="125">
        <v>2000</v>
      </c>
      <c r="C86" s="117" t="s">
        <v>178</v>
      </c>
      <c r="D86" s="118" t="s">
        <v>174</v>
      </c>
      <c r="E86" s="7" t="s">
        <v>180</v>
      </c>
      <c r="F86" s="117" t="s">
        <v>185</v>
      </c>
      <c r="G86" s="7" t="s">
        <v>78</v>
      </c>
      <c r="H86" s="7" t="s">
        <v>177</v>
      </c>
      <c r="I86" s="7" t="s">
        <v>177</v>
      </c>
      <c r="J86" s="7" t="s">
        <v>177</v>
      </c>
      <c r="K86" s="7"/>
      <c r="L86" s="8"/>
    </row>
    <row r="87" spans="1:12" ht="25.5">
      <c r="A87" s="117">
        <v>92400000</v>
      </c>
      <c r="B87" s="125">
        <v>4800</v>
      </c>
      <c r="C87" s="117" t="s">
        <v>178</v>
      </c>
      <c r="D87" s="118" t="s">
        <v>174</v>
      </c>
      <c r="E87" s="7" t="s">
        <v>180</v>
      </c>
      <c r="F87" s="117" t="s">
        <v>185</v>
      </c>
      <c r="G87" s="7" t="s">
        <v>78</v>
      </c>
      <c r="H87" s="7" t="s">
        <v>177</v>
      </c>
      <c r="I87" s="7" t="s">
        <v>177</v>
      </c>
      <c r="J87" s="7" t="s">
        <v>177</v>
      </c>
      <c r="K87" s="7"/>
      <c r="L87" s="8"/>
    </row>
    <row r="88" spans="1:12" ht="38.25">
      <c r="A88" s="117">
        <v>92100000</v>
      </c>
      <c r="B88" s="125">
        <v>40000</v>
      </c>
      <c r="C88" s="117" t="s">
        <v>189</v>
      </c>
      <c r="D88" s="118" t="s">
        <v>174</v>
      </c>
      <c r="E88" s="7" t="s">
        <v>180</v>
      </c>
      <c r="F88" s="117" t="s">
        <v>185</v>
      </c>
      <c r="G88" s="7" t="s">
        <v>78</v>
      </c>
      <c r="H88" s="7" t="s">
        <v>177</v>
      </c>
      <c r="I88" s="7" t="s">
        <v>177</v>
      </c>
      <c r="J88" s="7" t="s">
        <v>177</v>
      </c>
      <c r="K88" s="7" t="s">
        <v>177</v>
      </c>
      <c r="L88" s="8"/>
    </row>
    <row r="89" spans="1:12" ht="63.75">
      <c r="A89" s="117">
        <v>92100000</v>
      </c>
      <c r="B89" s="125">
        <v>70000</v>
      </c>
      <c r="C89" s="117" t="s">
        <v>184</v>
      </c>
      <c r="D89" s="118" t="s">
        <v>174</v>
      </c>
      <c r="E89" s="7" t="s">
        <v>180</v>
      </c>
      <c r="F89" s="117" t="s">
        <v>197</v>
      </c>
      <c r="G89" s="7" t="s">
        <v>78</v>
      </c>
      <c r="H89" s="7" t="s">
        <v>177</v>
      </c>
      <c r="I89" s="7" t="s">
        <v>177</v>
      </c>
      <c r="J89" s="7" t="s">
        <v>177</v>
      </c>
      <c r="K89" s="7" t="s">
        <v>186</v>
      </c>
      <c r="L89" s="8"/>
    </row>
    <row r="90" spans="1:12" ht="66">
      <c r="A90" s="117">
        <v>75100000</v>
      </c>
      <c r="B90" s="125">
        <f>(50000+8000)-2760</f>
        <v>55240</v>
      </c>
      <c r="C90" s="117" t="s">
        <v>178</v>
      </c>
      <c r="D90" s="118" t="s">
        <v>174</v>
      </c>
      <c r="E90" s="7" t="s">
        <v>180</v>
      </c>
      <c r="F90" s="117" t="s">
        <v>198</v>
      </c>
      <c r="G90" s="7" t="s">
        <v>78</v>
      </c>
      <c r="H90" s="7" t="s">
        <v>177</v>
      </c>
      <c r="I90" s="7" t="s">
        <v>177</v>
      </c>
      <c r="J90" s="7" t="s">
        <v>177</v>
      </c>
      <c r="K90" s="7"/>
      <c r="L90" s="8"/>
    </row>
    <row r="91" spans="1:12" ht="66">
      <c r="A91" s="117">
        <v>75100000</v>
      </c>
      <c r="B91" s="125">
        <v>2760</v>
      </c>
      <c r="C91" s="117" t="s">
        <v>178</v>
      </c>
      <c r="D91" s="118" t="s">
        <v>179</v>
      </c>
      <c r="E91" s="7" t="s">
        <v>180</v>
      </c>
      <c r="F91" s="117" t="s">
        <v>198</v>
      </c>
      <c r="G91" s="7" t="s">
        <v>78</v>
      </c>
      <c r="H91" s="7" t="s">
        <v>177</v>
      </c>
      <c r="I91" s="7" t="s">
        <v>177</v>
      </c>
      <c r="J91" s="7" t="s">
        <v>177</v>
      </c>
      <c r="K91" s="7"/>
      <c r="L91" s="8" t="s">
        <v>443</v>
      </c>
    </row>
    <row r="92" spans="1:12" ht="66">
      <c r="A92" s="117">
        <v>75100000</v>
      </c>
      <c r="B92" s="125">
        <v>120000</v>
      </c>
      <c r="C92" s="117" t="s">
        <v>178</v>
      </c>
      <c r="D92" s="118" t="s">
        <v>174</v>
      </c>
      <c r="E92" s="7" t="s">
        <v>180</v>
      </c>
      <c r="F92" s="117" t="s">
        <v>198</v>
      </c>
      <c r="G92" s="7" t="s">
        <v>78</v>
      </c>
      <c r="H92" s="7" t="s">
        <v>177</v>
      </c>
      <c r="I92" s="7" t="s">
        <v>177</v>
      </c>
      <c r="J92" s="7" t="s">
        <v>177</v>
      </c>
      <c r="K92" s="7"/>
      <c r="L92" s="8"/>
    </row>
    <row r="93" spans="1:12" ht="66">
      <c r="A93" s="117">
        <v>63700000</v>
      </c>
      <c r="B93" s="125">
        <v>2800</v>
      </c>
      <c r="C93" s="117" t="s">
        <v>178</v>
      </c>
      <c r="D93" s="118" t="s">
        <v>174</v>
      </c>
      <c r="E93" s="7" t="s">
        <v>180</v>
      </c>
      <c r="F93" s="117" t="s">
        <v>199</v>
      </c>
      <c r="G93" s="7" t="s">
        <v>78</v>
      </c>
      <c r="H93" s="7" t="s">
        <v>177</v>
      </c>
      <c r="I93" s="7" t="s">
        <v>177</v>
      </c>
      <c r="J93" s="7" t="s">
        <v>177</v>
      </c>
      <c r="K93" s="7"/>
      <c r="L93" s="8"/>
    </row>
    <row r="94" spans="1:12" ht="66">
      <c r="A94" s="117">
        <v>75100000</v>
      </c>
      <c r="B94" s="125">
        <v>25000</v>
      </c>
      <c r="C94" s="117" t="s">
        <v>178</v>
      </c>
      <c r="D94" s="118" t="s">
        <v>174</v>
      </c>
      <c r="E94" s="7" t="s">
        <v>180</v>
      </c>
      <c r="F94" s="117" t="s">
        <v>198</v>
      </c>
      <c r="G94" s="7" t="s">
        <v>78</v>
      </c>
      <c r="H94" s="7" t="s">
        <v>177</v>
      </c>
      <c r="I94" s="7" t="s">
        <v>177</v>
      </c>
      <c r="J94" s="7" t="s">
        <v>177</v>
      </c>
      <c r="K94" s="7"/>
      <c r="L94" s="8"/>
    </row>
    <row r="95" spans="1:12" ht="66">
      <c r="A95" s="117">
        <v>75100000</v>
      </c>
      <c r="B95" s="125">
        <v>70008</v>
      </c>
      <c r="C95" s="117" t="s">
        <v>178</v>
      </c>
      <c r="D95" s="118" t="s">
        <v>174</v>
      </c>
      <c r="E95" s="7" t="s">
        <v>180</v>
      </c>
      <c r="F95" s="117" t="s">
        <v>200</v>
      </c>
      <c r="G95" s="7" t="s">
        <v>78</v>
      </c>
      <c r="H95" s="7" t="s">
        <v>177</v>
      </c>
      <c r="I95" s="7" t="s">
        <v>177</v>
      </c>
      <c r="J95" s="7" t="s">
        <v>177</v>
      </c>
      <c r="K95" s="7"/>
      <c r="L95" s="8"/>
    </row>
    <row r="96" spans="1:12" ht="66">
      <c r="A96" s="117">
        <v>75100000</v>
      </c>
      <c r="B96" s="125">
        <v>5834</v>
      </c>
      <c r="C96" s="117" t="s">
        <v>178</v>
      </c>
      <c r="D96" s="118" t="s">
        <v>179</v>
      </c>
      <c r="E96" s="7" t="s">
        <v>180</v>
      </c>
      <c r="F96" s="117" t="s">
        <v>200</v>
      </c>
      <c r="G96" s="7" t="s">
        <v>78</v>
      </c>
      <c r="H96" s="7" t="s">
        <v>177</v>
      </c>
      <c r="I96" s="7" t="s">
        <v>177</v>
      </c>
      <c r="J96" s="7" t="s">
        <v>177</v>
      </c>
      <c r="K96" s="7"/>
      <c r="L96" s="8" t="s">
        <v>443</v>
      </c>
    </row>
    <row r="97" spans="1:12" ht="66">
      <c r="A97" s="117">
        <v>75100000</v>
      </c>
      <c r="B97" s="125">
        <v>5000</v>
      </c>
      <c r="C97" s="117" t="s">
        <v>178</v>
      </c>
      <c r="D97" s="118" t="s">
        <v>174</v>
      </c>
      <c r="E97" s="7" t="s">
        <v>180</v>
      </c>
      <c r="F97" s="117" t="s">
        <v>198</v>
      </c>
      <c r="G97" s="7" t="s">
        <v>78</v>
      </c>
      <c r="H97" s="7" t="s">
        <v>177</v>
      </c>
      <c r="I97" s="7" t="s">
        <v>177</v>
      </c>
      <c r="J97" s="7" t="s">
        <v>177</v>
      </c>
      <c r="K97" s="7"/>
      <c r="L97" s="8"/>
    </row>
    <row r="98" spans="1:12" ht="66">
      <c r="A98" s="117">
        <v>48900000</v>
      </c>
      <c r="B98" s="125">
        <v>7000</v>
      </c>
      <c r="C98" s="117" t="s">
        <v>178</v>
      </c>
      <c r="D98" s="118" t="s">
        <v>174</v>
      </c>
      <c r="E98" s="7" t="s">
        <v>180</v>
      </c>
      <c r="F98" s="117" t="s">
        <v>199</v>
      </c>
      <c r="G98" s="7" t="s">
        <v>78</v>
      </c>
      <c r="H98" s="7" t="s">
        <v>177</v>
      </c>
      <c r="I98" s="7" t="s">
        <v>177</v>
      </c>
      <c r="J98" s="7" t="s">
        <v>177</v>
      </c>
      <c r="K98" s="7"/>
      <c r="L98" s="8"/>
    </row>
    <row r="99" spans="1:12" ht="66">
      <c r="A99" s="117">
        <v>80500000</v>
      </c>
      <c r="B99" s="125">
        <f>170000-3600-400-5834-15875-3600-3600-7200</f>
        <v>129891</v>
      </c>
      <c r="C99" s="117" t="s">
        <v>178</v>
      </c>
      <c r="D99" s="118" t="s">
        <v>174</v>
      </c>
      <c r="E99" s="7" t="s">
        <v>180</v>
      </c>
      <c r="F99" s="117" t="s">
        <v>200</v>
      </c>
      <c r="G99" s="7" t="s">
        <v>78</v>
      </c>
      <c r="H99" s="7" t="s">
        <v>177</v>
      </c>
      <c r="I99" s="7" t="s">
        <v>177</v>
      </c>
      <c r="J99" s="7" t="s">
        <v>177</v>
      </c>
      <c r="K99" s="7"/>
      <c r="L99" s="8"/>
    </row>
    <row r="100" spans="1:12" ht="60">
      <c r="A100" s="117">
        <v>79700000</v>
      </c>
      <c r="B100" s="125">
        <f>3600+7200+3600+3600+7200</f>
        <v>25200</v>
      </c>
      <c r="C100" s="117" t="s">
        <v>178</v>
      </c>
      <c r="D100" s="118" t="s">
        <v>191</v>
      </c>
      <c r="E100" s="7" t="s">
        <v>180</v>
      </c>
      <c r="F100" s="117" t="s">
        <v>201</v>
      </c>
      <c r="G100" s="7" t="s">
        <v>78</v>
      </c>
      <c r="H100" s="7" t="s">
        <v>177</v>
      </c>
      <c r="I100" s="7" t="s">
        <v>177</v>
      </c>
      <c r="J100" s="7" t="s">
        <v>177</v>
      </c>
      <c r="K100" s="7"/>
      <c r="L100" s="8"/>
    </row>
    <row r="101" spans="1:12" ht="25.5">
      <c r="A101" s="117">
        <v>79500000</v>
      </c>
      <c r="B101" s="125">
        <v>4500</v>
      </c>
      <c r="C101" s="117" t="s">
        <v>178</v>
      </c>
      <c r="D101" s="118" t="s">
        <v>174</v>
      </c>
      <c r="E101" s="7" t="s">
        <v>180</v>
      </c>
      <c r="F101" s="117" t="s">
        <v>185</v>
      </c>
      <c r="G101" s="7" t="s">
        <v>78</v>
      </c>
      <c r="H101" s="7" t="s">
        <v>177</v>
      </c>
      <c r="I101" s="7" t="s">
        <v>177</v>
      </c>
      <c r="J101" s="7" t="s">
        <v>177</v>
      </c>
      <c r="K101" s="7"/>
      <c r="L101" s="8"/>
    </row>
    <row r="102" spans="1:12" ht="38.25">
      <c r="A102" s="117">
        <v>71300000</v>
      </c>
      <c r="B102" s="125">
        <f>30000-7200</f>
        <v>22800</v>
      </c>
      <c r="C102" s="117" t="s">
        <v>189</v>
      </c>
      <c r="D102" s="118" t="s">
        <v>174</v>
      </c>
      <c r="E102" s="7" t="s">
        <v>180</v>
      </c>
      <c r="F102" s="117" t="s">
        <v>185</v>
      </c>
      <c r="G102" s="7" t="s">
        <v>78</v>
      </c>
      <c r="H102" s="7" t="s">
        <v>177</v>
      </c>
      <c r="I102" s="7" t="s">
        <v>177</v>
      </c>
      <c r="J102" s="7" t="s">
        <v>177</v>
      </c>
      <c r="K102" s="7" t="s">
        <v>186</v>
      </c>
      <c r="L102" s="8"/>
    </row>
    <row r="103" spans="1:12" ht="66">
      <c r="A103" s="117">
        <v>72200000</v>
      </c>
      <c r="B103" s="125">
        <f>31200+400</f>
        <v>31600</v>
      </c>
      <c r="C103" s="117" t="s">
        <v>178</v>
      </c>
      <c r="D103" s="118" t="s">
        <v>174</v>
      </c>
      <c r="E103" s="7" t="s">
        <v>180</v>
      </c>
      <c r="F103" s="117" t="s">
        <v>200</v>
      </c>
      <c r="G103" s="7" t="s">
        <v>78</v>
      </c>
      <c r="H103" s="7" t="s">
        <v>177</v>
      </c>
      <c r="I103" s="7" t="s">
        <v>177</v>
      </c>
      <c r="J103" s="7" t="s">
        <v>177</v>
      </c>
      <c r="K103" s="7"/>
      <c r="L103" s="8"/>
    </row>
    <row r="104" spans="1:12" ht="66">
      <c r="A104" s="117">
        <v>75100000</v>
      </c>
      <c r="B104" s="125">
        <f>160800+59200</f>
        <v>220000</v>
      </c>
      <c r="C104" s="117" t="s">
        <v>178</v>
      </c>
      <c r="D104" s="118" t="s">
        <v>174</v>
      </c>
      <c r="E104" s="7" t="s">
        <v>180</v>
      </c>
      <c r="F104" s="117" t="s">
        <v>200</v>
      </c>
      <c r="G104" s="7" t="s">
        <v>78</v>
      </c>
      <c r="H104" s="7" t="s">
        <v>177</v>
      </c>
      <c r="I104" s="7" t="s">
        <v>177</v>
      </c>
      <c r="J104" s="7" t="s">
        <v>177</v>
      </c>
      <c r="K104" s="7"/>
      <c r="L104" s="8"/>
    </row>
    <row r="105" spans="1:12" ht="38.25">
      <c r="A105" s="117">
        <v>79400000</v>
      </c>
      <c r="B105" s="125">
        <v>14000</v>
      </c>
      <c r="C105" s="117" t="s">
        <v>189</v>
      </c>
      <c r="D105" s="118" t="s">
        <v>174</v>
      </c>
      <c r="E105" s="7" t="s">
        <v>180</v>
      </c>
      <c r="F105" s="117" t="s">
        <v>185</v>
      </c>
      <c r="G105" s="7" t="s">
        <v>78</v>
      </c>
      <c r="H105" s="7" t="s">
        <v>177</v>
      </c>
      <c r="I105" s="7" t="s">
        <v>177</v>
      </c>
      <c r="J105" s="7" t="s">
        <v>177</v>
      </c>
      <c r="K105" s="7" t="s">
        <v>177</v>
      </c>
      <c r="L105" s="8"/>
    </row>
    <row r="106" spans="1:12" ht="38.25">
      <c r="A106" s="117">
        <v>79400000</v>
      </c>
      <c r="B106" s="125">
        <v>1875</v>
      </c>
      <c r="C106" s="117" t="s">
        <v>189</v>
      </c>
      <c r="D106" s="118" t="s">
        <v>174</v>
      </c>
      <c r="E106" s="7" t="s">
        <v>180</v>
      </c>
      <c r="F106" s="117" t="s">
        <v>185</v>
      </c>
      <c r="G106" s="7" t="s">
        <v>78</v>
      </c>
      <c r="H106" s="7" t="s">
        <v>177</v>
      </c>
      <c r="I106" s="7" t="s">
        <v>177</v>
      </c>
      <c r="J106" s="7" t="s">
        <v>177</v>
      </c>
      <c r="K106" s="7" t="s">
        <v>186</v>
      </c>
      <c r="L106" s="8"/>
    </row>
    <row r="107" spans="1:12" ht="25.5">
      <c r="A107" s="117">
        <v>66500000</v>
      </c>
      <c r="B107" s="125">
        <f>300000+18028.7+66721.3</f>
        <v>384750</v>
      </c>
      <c r="C107" s="117" t="s">
        <v>184</v>
      </c>
      <c r="D107" s="118" t="s">
        <v>174</v>
      </c>
      <c r="E107" s="7" t="s">
        <v>175</v>
      </c>
      <c r="F107" s="117" t="s">
        <v>185</v>
      </c>
      <c r="G107" s="7" t="s">
        <v>78</v>
      </c>
      <c r="H107" s="7" t="s">
        <v>177</v>
      </c>
      <c r="I107" s="7" t="s">
        <v>177</v>
      </c>
      <c r="J107" s="7" t="s">
        <v>177</v>
      </c>
      <c r="K107" s="7" t="s">
        <v>186</v>
      </c>
      <c r="L107" s="8"/>
    </row>
    <row r="108" spans="1:12" ht="25.5">
      <c r="A108" s="117">
        <v>66500000</v>
      </c>
      <c r="B108" s="125">
        <v>21500</v>
      </c>
      <c r="C108" s="117" t="s">
        <v>184</v>
      </c>
      <c r="D108" s="118" t="s">
        <v>179</v>
      </c>
      <c r="E108" s="7" t="s">
        <v>175</v>
      </c>
      <c r="F108" s="117" t="s">
        <v>185</v>
      </c>
      <c r="G108" s="7" t="s">
        <v>78</v>
      </c>
      <c r="H108" s="7" t="s">
        <v>177</v>
      </c>
      <c r="I108" s="7" t="s">
        <v>177</v>
      </c>
      <c r="J108" s="7" t="s">
        <v>177</v>
      </c>
      <c r="K108" s="7" t="s">
        <v>186</v>
      </c>
      <c r="L108" s="8" t="s">
        <v>443</v>
      </c>
    </row>
    <row r="109" spans="1:12" ht="25.5">
      <c r="A109" s="117">
        <v>66500000</v>
      </c>
      <c r="B109" s="125">
        <f>60000-71.3-39528.7</f>
        <v>20400</v>
      </c>
      <c r="C109" s="117" t="s">
        <v>184</v>
      </c>
      <c r="D109" s="118" t="s">
        <v>174</v>
      </c>
      <c r="E109" s="7" t="s">
        <v>180</v>
      </c>
      <c r="F109" s="117" t="s">
        <v>185</v>
      </c>
      <c r="G109" s="7" t="s">
        <v>78</v>
      </c>
      <c r="H109" s="7" t="s">
        <v>177</v>
      </c>
      <c r="I109" s="7" t="s">
        <v>177</v>
      </c>
      <c r="J109" s="7" t="s">
        <v>177</v>
      </c>
      <c r="K109" s="7" t="s">
        <v>177</v>
      </c>
      <c r="L109" s="8"/>
    </row>
    <row r="110" spans="1:12" ht="69">
      <c r="A110" s="117">
        <v>66500000</v>
      </c>
      <c r="B110" s="125">
        <v>71.3</v>
      </c>
      <c r="C110" s="117" t="s">
        <v>178</v>
      </c>
      <c r="D110" s="118" t="s">
        <v>179</v>
      </c>
      <c r="E110" s="7" t="s">
        <v>180</v>
      </c>
      <c r="F110" s="117" t="s">
        <v>181</v>
      </c>
      <c r="G110" s="7" t="s">
        <v>78</v>
      </c>
      <c r="H110" s="7" t="s">
        <v>177</v>
      </c>
      <c r="I110" s="7" t="s">
        <v>177</v>
      </c>
      <c r="J110" s="7" t="s">
        <v>177</v>
      </c>
      <c r="K110" s="7"/>
      <c r="L110" s="8"/>
    </row>
    <row r="111" spans="1:12" ht="25.5">
      <c r="A111" s="117">
        <v>45400000</v>
      </c>
      <c r="B111" s="125">
        <f>200000-7690-5000-2072.68</f>
        <v>185237.32</v>
      </c>
      <c r="C111" s="117" t="s">
        <v>184</v>
      </c>
      <c r="D111" s="118" t="s">
        <v>174</v>
      </c>
      <c r="E111" s="7" t="s">
        <v>180</v>
      </c>
      <c r="F111" s="117" t="s">
        <v>185</v>
      </c>
      <c r="G111" s="7" t="s">
        <v>78</v>
      </c>
      <c r="H111" s="7" t="s">
        <v>177</v>
      </c>
      <c r="I111" s="7" t="s">
        <v>177</v>
      </c>
      <c r="J111" s="7" t="s">
        <v>177</v>
      </c>
      <c r="K111" s="7" t="s">
        <v>177</v>
      </c>
      <c r="L111" s="8"/>
    </row>
    <row r="112" spans="1:12" ht="38.25">
      <c r="A112" s="117">
        <v>71300000</v>
      </c>
      <c r="B112" s="125">
        <f>5000+1400</f>
        <v>6400</v>
      </c>
      <c r="C112" s="117" t="s">
        <v>189</v>
      </c>
      <c r="D112" s="118" t="s">
        <v>351</v>
      </c>
      <c r="E112" s="7" t="s">
        <v>180</v>
      </c>
      <c r="F112" s="117" t="s">
        <v>185</v>
      </c>
      <c r="G112" s="7" t="s">
        <v>78</v>
      </c>
      <c r="H112" s="7" t="s">
        <v>177</v>
      </c>
      <c r="I112" s="7" t="s">
        <v>177</v>
      </c>
      <c r="J112" s="7" t="s">
        <v>177</v>
      </c>
      <c r="K112" s="7" t="s">
        <v>177</v>
      </c>
      <c r="L112" s="8"/>
    </row>
    <row r="113" spans="1:12" ht="69">
      <c r="A113" s="117">
        <v>45400000</v>
      </c>
      <c r="B113" s="125">
        <f>7690+672.68</f>
        <v>8362.68</v>
      </c>
      <c r="C113" s="117" t="s">
        <v>178</v>
      </c>
      <c r="D113" s="118" t="s">
        <v>351</v>
      </c>
      <c r="E113" s="7" t="s">
        <v>180</v>
      </c>
      <c r="F113" s="117" t="s">
        <v>354</v>
      </c>
      <c r="G113" s="7" t="s">
        <v>78</v>
      </c>
      <c r="H113" s="7" t="s">
        <v>177</v>
      </c>
      <c r="I113" s="7" t="s">
        <v>177</v>
      </c>
      <c r="J113" s="7" t="s">
        <v>177</v>
      </c>
      <c r="K113" s="7"/>
      <c r="L113" s="8"/>
    </row>
    <row r="114" spans="1:12" ht="25.5">
      <c r="A114" s="117">
        <v>45200000</v>
      </c>
      <c r="B114" s="125">
        <f>14000000+2700000+2700000-147951.59-10500000-1000000-55000-5000-2375-1500-3099.97-5000-1200</f>
        <v>7678873.4400000004</v>
      </c>
      <c r="C114" s="117" t="s">
        <v>184</v>
      </c>
      <c r="D114" s="118" t="s">
        <v>174</v>
      </c>
      <c r="E114" s="7" t="s">
        <v>180</v>
      </c>
      <c r="F114" s="117" t="s">
        <v>185</v>
      </c>
      <c r="G114" s="7" t="s">
        <v>78</v>
      </c>
      <c r="H114" s="7" t="s">
        <v>177</v>
      </c>
      <c r="I114" s="7" t="s">
        <v>177</v>
      </c>
      <c r="J114" s="7" t="s">
        <v>177</v>
      </c>
      <c r="K114" s="7" t="s">
        <v>177</v>
      </c>
      <c r="L114" s="8"/>
    </row>
    <row r="115" spans="1:12" ht="69">
      <c r="A115" s="117">
        <v>45400000</v>
      </c>
      <c r="B115" s="125">
        <v>3099.97</v>
      </c>
      <c r="C115" s="117" t="s">
        <v>178</v>
      </c>
      <c r="D115" s="118" t="s">
        <v>351</v>
      </c>
      <c r="E115" s="7" t="s">
        <v>180</v>
      </c>
      <c r="F115" s="117" t="s">
        <v>354</v>
      </c>
      <c r="G115" s="7" t="s">
        <v>78</v>
      </c>
      <c r="H115" s="7" t="s">
        <v>177</v>
      </c>
      <c r="I115" s="7" t="s">
        <v>177</v>
      </c>
      <c r="J115" s="7" t="s">
        <v>177</v>
      </c>
      <c r="K115" s="7"/>
      <c r="L115" s="8"/>
    </row>
    <row r="116" spans="1:12" ht="129">
      <c r="A116" s="117">
        <v>45200000</v>
      </c>
      <c r="B116" s="125">
        <v>147951.59</v>
      </c>
      <c r="C116" s="117" t="s">
        <v>178</v>
      </c>
      <c r="D116" s="118" t="s">
        <v>179</v>
      </c>
      <c r="E116" s="7" t="s">
        <v>175</v>
      </c>
      <c r="F116" s="117" t="s">
        <v>202</v>
      </c>
      <c r="G116" s="7" t="s">
        <v>78</v>
      </c>
      <c r="H116" s="7" t="s">
        <v>177</v>
      </c>
      <c r="I116" s="7" t="s">
        <v>177</v>
      </c>
      <c r="J116" s="7" t="s">
        <v>177</v>
      </c>
      <c r="K116" s="7"/>
      <c r="L116" s="8"/>
    </row>
    <row r="117" spans="1:12" ht="25.5">
      <c r="A117" s="117">
        <v>30200000</v>
      </c>
      <c r="B117" s="125">
        <f>100000+55930-50000+25070</f>
        <v>131000</v>
      </c>
      <c r="C117" s="117" t="s">
        <v>173</v>
      </c>
      <c r="D117" s="118" t="s">
        <v>174</v>
      </c>
      <c r="E117" s="7" t="s">
        <v>180</v>
      </c>
      <c r="F117" s="117" t="s">
        <v>176</v>
      </c>
      <c r="G117" s="7" t="s">
        <v>78</v>
      </c>
      <c r="H117" s="7" t="s">
        <v>177</v>
      </c>
      <c r="I117" s="7" t="s">
        <v>177</v>
      </c>
      <c r="J117" s="7" t="s">
        <v>177</v>
      </c>
      <c r="K117" s="7" t="s">
        <v>177</v>
      </c>
      <c r="L117" s="8"/>
    </row>
    <row r="118" spans="1:12" ht="38.25">
      <c r="A118" s="117">
        <v>34100000</v>
      </c>
      <c r="B118" s="125">
        <f>100000-50000+50000</f>
        <v>100000</v>
      </c>
      <c r="C118" s="117" t="s">
        <v>189</v>
      </c>
      <c r="D118" s="118" t="s">
        <v>174</v>
      </c>
      <c r="E118" s="7" t="s">
        <v>180</v>
      </c>
      <c r="F118" s="117" t="s">
        <v>185</v>
      </c>
      <c r="G118" s="7" t="s">
        <v>78</v>
      </c>
      <c r="H118" s="7" t="s">
        <v>177</v>
      </c>
      <c r="I118" s="7" t="s">
        <v>177</v>
      </c>
      <c r="J118" s="7" t="s">
        <v>177</v>
      </c>
      <c r="K118" s="7" t="s">
        <v>177</v>
      </c>
      <c r="L118" s="8"/>
    </row>
    <row r="119" spans="1:12" ht="25.5">
      <c r="A119" s="117">
        <v>39100000</v>
      </c>
      <c r="B119" s="125">
        <f>1500000+100000-1000000-6300</f>
        <v>593700</v>
      </c>
      <c r="C119" s="117" t="s">
        <v>184</v>
      </c>
      <c r="D119" s="118" t="s">
        <v>174</v>
      </c>
      <c r="E119" s="7" t="s">
        <v>180</v>
      </c>
      <c r="F119" s="117" t="s">
        <v>185</v>
      </c>
      <c r="G119" s="7" t="s">
        <v>78</v>
      </c>
      <c r="H119" s="7" t="s">
        <v>177</v>
      </c>
      <c r="I119" s="7" t="s">
        <v>177</v>
      </c>
      <c r="J119" s="7" t="s">
        <v>177</v>
      </c>
      <c r="K119" s="7" t="s">
        <v>177</v>
      </c>
      <c r="L119" s="8"/>
    </row>
    <row r="120" spans="1:12" ht="38.25">
      <c r="A120" s="117">
        <v>42900000</v>
      </c>
      <c r="B120" s="125">
        <f>(1500+5000+4000)+50-200-50-700</f>
        <v>9600</v>
      </c>
      <c r="C120" s="117" t="s">
        <v>189</v>
      </c>
      <c r="D120" s="118" t="s">
        <v>174</v>
      </c>
      <c r="E120" s="7" t="s">
        <v>180</v>
      </c>
      <c r="F120" s="117" t="s">
        <v>185</v>
      </c>
      <c r="G120" s="7" t="s">
        <v>78</v>
      </c>
      <c r="H120" s="7" t="s">
        <v>177</v>
      </c>
      <c r="I120" s="7" t="s">
        <v>177</v>
      </c>
      <c r="J120" s="7" t="s">
        <v>177</v>
      </c>
      <c r="K120" s="7" t="s">
        <v>177</v>
      </c>
      <c r="L120" s="8"/>
    </row>
    <row r="121" spans="1:12" ht="38.25">
      <c r="A121" s="117">
        <v>16300000</v>
      </c>
      <c r="B121" s="125">
        <f>800+200</f>
        <v>1000</v>
      </c>
      <c r="C121" s="117" t="s">
        <v>189</v>
      </c>
      <c r="D121" s="118" t="s">
        <v>174</v>
      </c>
      <c r="E121" s="7" t="s">
        <v>180</v>
      </c>
      <c r="F121" s="117" t="s">
        <v>185</v>
      </c>
      <c r="G121" s="7" t="s">
        <v>78</v>
      </c>
      <c r="H121" s="7" t="s">
        <v>177</v>
      </c>
      <c r="I121" s="7" t="s">
        <v>177</v>
      </c>
      <c r="J121" s="7" t="s">
        <v>177</v>
      </c>
      <c r="K121" s="7" t="s">
        <v>177</v>
      </c>
      <c r="L121" s="8"/>
    </row>
    <row r="122" spans="1:12" ht="66">
      <c r="A122" s="117">
        <v>71200000</v>
      </c>
      <c r="B122" s="125">
        <v>55000</v>
      </c>
      <c r="C122" s="117" t="s">
        <v>178</v>
      </c>
      <c r="D122" s="118" t="s">
        <v>191</v>
      </c>
      <c r="E122" s="7" t="s">
        <v>180</v>
      </c>
      <c r="F122" s="117" t="s">
        <v>182</v>
      </c>
      <c r="G122" s="7" t="s">
        <v>78</v>
      </c>
      <c r="H122" s="7" t="s">
        <v>177</v>
      </c>
      <c r="I122" s="7" t="s">
        <v>177</v>
      </c>
      <c r="J122" s="7" t="s">
        <v>177</v>
      </c>
      <c r="K122" s="7"/>
      <c r="L122" s="8"/>
    </row>
    <row r="123" spans="1:12" ht="66">
      <c r="A123" s="117">
        <v>71300000</v>
      </c>
      <c r="B123" s="125">
        <v>5000</v>
      </c>
      <c r="C123" s="117" t="s">
        <v>178</v>
      </c>
      <c r="D123" s="118" t="s">
        <v>191</v>
      </c>
      <c r="E123" s="7" t="s">
        <v>180</v>
      </c>
      <c r="F123" s="117" t="s">
        <v>182</v>
      </c>
      <c r="G123" s="7" t="s">
        <v>78</v>
      </c>
      <c r="H123" s="7" t="s">
        <v>177</v>
      </c>
      <c r="I123" s="7" t="s">
        <v>177</v>
      </c>
      <c r="J123" s="7" t="s">
        <v>177</v>
      </c>
      <c r="K123" s="7"/>
      <c r="L123" s="8"/>
    </row>
    <row r="124" spans="1:12" ht="66">
      <c r="A124" s="117">
        <v>71300000</v>
      </c>
      <c r="B124" s="125">
        <f>3875+5000</f>
        <v>8875</v>
      </c>
      <c r="C124" s="117" t="s">
        <v>178</v>
      </c>
      <c r="D124" s="118" t="s">
        <v>191</v>
      </c>
      <c r="E124" s="7" t="s">
        <v>180</v>
      </c>
      <c r="F124" s="117" t="s">
        <v>203</v>
      </c>
      <c r="G124" s="7" t="s">
        <v>78</v>
      </c>
      <c r="H124" s="7" t="s">
        <v>177</v>
      </c>
      <c r="I124" s="7" t="s">
        <v>177</v>
      </c>
      <c r="J124" s="7" t="s">
        <v>177</v>
      </c>
      <c r="K124" s="7"/>
      <c r="L124" s="8"/>
    </row>
    <row r="125" spans="1:12" ht="66">
      <c r="A125" s="117">
        <v>71500000</v>
      </c>
      <c r="B125" s="125">
        <v>1200</v>
      </c>
      <c r="C125" s="117" t="s">
        <v>189</v>
      </c>
      <c r="D125" s="118" t="s">
        <v>351</v>
      </c>
      <c r="E125" s="7" t="s">
        <v>180</v>
      </c>
      <c r="F125" s="117" t="s">
        <v>353</v>
      </c>
      <c r="G125" s="7" t="s">
        <v>78</v>
      </c>
      <c r="H125" s="7" t="s">
        <v>177</v>
      </c>
      <c r="I125" s="7" t="s">
        <v>177</v>
      </c>
      <c r="J125" s="7" t="s">
        <v>177</v>
      </c>
      <c r="K125" s="7" t="s">
        <v>177</v>
      </c>
      <c r="L125" s="8"/>
    </row>
    <row r="126" spans="1:12" ht="25.5">
      <c r="A126" s="117">
        <v>44400000</v>
      </c>
      <c r="B126" s="125">
        <v>7700</v>
      </c>
      <c r="C126" s="117" t="s">
        <v>178</v>
      </c>
      <c r="D126" s="118" t="s">
        <v>174</v>
      </c>
      <c r="E126" s="7" t="s">
        <v>180</v>
      </c>
      <c r="F126" s="117" t="s">
        <v>185</v>
      </c>
      <c r="G126" s="7" t="s">
        <v>78</v>
      </c>
      <c r="H126" s="7" t="s">
        <v>177</v>
      </c>
      <c r="I126" s="7" t="s">
        <v>177</v>
      </c>
      <c r="J126" s="7" t="s">
        <v>177</v>
      </c>
      <c r="K126" s="7"/>
      <c r="L126" s="8"/>
    </row>
    <row r="127" spans="1:12" ht="38.25">
      <c r="A127" s="117">
        <v>39200000</v>
      </c>
      <c r="B127" s="126">
        <v>6300</v>
      </c>
      <c r="C127" s="122" t="s">
        <v>189</v>
      </c>
      <c r="D127" s="118" t="s">
        <v>351</v>
      </c>
      <c r="E127" s="7" t="s">
        <v>180</v>
      </c>
      <c r="F127" s="117" t="s">
        <v>185</v>
      </c>
      <c r="G127" s="7" t="s">
        <v>78</v>
      </c>
      <c r="H127" s="7" t="s">
        <v>177</v>
      </c>
      <c r="I127" s="7" t="s">
        <v>177</v>
      </c>
      <c r="J127" s="7" t="s">
        <v>177</v>
      </c>
      <c r="K127" s="7" t="s">
        <v>177</v>
      </c>
      <c r="L127" s="124"/>
    </row>
    <row r="128" spans="1:12" ht="25.5">
      <c r="A128" s="121">
        <v>31100000</v>
      </c>
      <c r="B128" s="126">
        <v>700</v>
      </c>
      <c r="C128" s="117" t="s">
        <v>178</v>
      </c>
      <c r="D128" s="118" t="s">
        <v>351</v>
      </c>
      <c r="E128" s="7" t="s">
        <v>180</v>
      </c>
      <c r="F128" s="117" t="s">
        <v>185</v>
      </c>
      <c r="G128" s="7" t="s">
        <v>78</v>
      </c>
      <c r="H128" s="7" t="s">
        <v>177</v>
      </c>
      <c r="I128" s="7" t="s">
        <v>177</v>
      </c>
      <c r="J128" s="7" t="s">
        <v>177</v>
      </c>
      <c r="K128" s="123"/>
      <c r="L128" s="124"/>
    </row>
    <row r="129" spans="1:12" s="15" customFormat="1" ht="28.5" customHeight="1" thickBot="1">
      <c r="A129" s="9" t="s">
        <v>27</v>
      </c>
      <c r="B129" s="119">
        <f>SUM(B5:B128)</f>
        <v>11554797.110000001</v>
      </c>
      <c r="C129" s="227"/>
      <c r="D129" s="227"/>
      <c r="E129" s="227"/>
      <c r="F129" s="227"/>
      <c r="G129" s="227"/>
      <c r="H129" s="227"/>
      <c r="I129" s="227"/>
      <c r="J129" s="227"/>
      <c r="K129" s="227"/>
      <c r="L129" s="228"/>
    </row>
    <row r="130" spans="1:12" ht="48.75" customHeight="1">
      <c r="A130" s="223" t="s">
        <v>204</v>
      </c>
      <c r="B130" s="223"/>
      <c r="C130" s="223"/>
      <c r="D130" s="223"/>
      <c r="E130" s="223"/>
      <c r="F130" s="223"/>
      <c r="G130" s="223"/>
      <c r="H130" s="223"/>
      <c r="I130" s="223"/>
      <c r="J130" s="223"/>
      <c r="K130" s="223"/>
      <c r="L130" s="223"/>
    </row>
  </sheetData>
  <autoFilter ref="A1:L130"/>
  <mergeCells count="5">
    <mergeCell ref="A130:L130"/>
    <mergeCell ref="A2:L2"/>
    <mergeCell ref="A3:L3"/>
    <mergeCell ref="A1:L1"/>
    <mergeCell ref="C129:L129"/>
  </mergeCells>
  <printOptions horizontalCentered="1"/>
  <pageMargins left="0.17" right="0.17" top="0.75" bottom="0.75" header="0.3" footer="0.3"/>
  <pageSetup scale="65"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sheetPr>
  <dimension ref="A1:AM254"/>
  <sheetViews>
    <sheetView view="pageBreakPreview" zoomScale="90" zoomScaleNormal="100" zoomScaleSheetLayoutView="90" workbookViewId="0">
      <selection activeCell="C172" sqref="C172"/>
    </sheetView>
  </sheetViews>
  <sheetFormatPr defaultRowHeight="12.75"/>
  <cols>
    <col min="1" max="1" width="21.140625" style="13" customWidth="1"/>
    <col min="2" max="2" width="40.5703125" style="13" customWidth="1"/>
    <col min="3" max="3" width="19.28515625" style="13" customWidth="1"/>
    <col min="4" max="9" width="13.140625" style="13" customWidth="1"/>
    <col min="10" max="10" width="17.7109375" style="13" customWidth="1"/>
    <col min="11" max="16" width="21.140625" style="13" customWidth="1"/>
    <col min="17" max="16384" width="9.140625" style="13"/>
  </cols>
  <sheetData>
    <row r="1" spans="1:13" ht="26.25" customHeight="1">
      <c r="A1" s="229" t="s">
        <v>120</v>
      </c>
      <c r="B1" s="229"/>
      <c r="C1" s="229"/>
      <c r="D1" s="229"/>
      <c r="E1" s="229"/>
      <c r="F1" s="229"/>
      <c r="G1" s="229"/>
      <c r="H1" s="229"/>
      <c r="I1" s="229"/>
      <c r="J1" s="229"/>
      <c r="K1" s="229"/>
      <c r="L1" s="330"/>
      <c r="M1" s="330"/>
    </row>
    <row r="2" spans="1:13" s="17" customFormat="1" ht="66" customHeight="1" thickBot="1">
      <c r="A2" s="230" t="s">
        <v>439</v>
      </c>
      <c r="B2" s="230"/>
      <c r="C2" s="230"/>
      <c r="D2" s="230"/>
      <c r="E2" s="230"/>
      <c r="F2" s="230"/>
      <c r="G2" s="230"/>
      <c r="H2" s="230"/>
      <c r="I2" s="230"/>
      <c r="J2" s="230"/>
      <c r="K2" s="230"/>
      <c r="L2" s="332"/>
      <c r="M2" s="332"/>
    </row>
    <row r="3" spans="1:13" s="15" customFormat="1" ht="27" customHeight="1">
      <c r="A3" s="232" t="s">
        <v>29</v>
      </c>
      <c r="B3" s="234" t="s">
        <v>30</v>
      </c>
      <c r="C3" s="234" t="s">
        <v>17</v>
      </c>
      <c r="D3" s="236" t="s">
        <v>31</v>
      </c>
      <c r="E3" s="237"/>
      <c r="F3" s="238"/>
      <c r="G3" s="236" t="s">
        <v>32</v>
      </c>
      <c r="H3" s="237"/>
      <c r="I3" s="238"/>
      <c r="J3" s="239" t="s">
        <v>21</v>
      </c>
      <c r="K3" s="241" t="s">
        <v>26</v>
      </c>
      <c r="L3" s="331"/>
      <c r="M3" s="331"/>
    </row>
    <row r="4" spans="1:13" s="15" customFormat="1" ht="33" customHeight="1">
      <c r="A4" s="233"/>
      <c r="B4" s="235"/>
      <c r="C4" s="235"/>
      <c r="D4" s="338" t="s">
        <v>33</v>
      </c>
      <c r="E4" s="338" t="s">
        <v>34</v>
      </c>
      <c r="F4" s="338" t="s">
        <v>35</v>
      </c>
      <c r="G4" s="338" t="s">
        <v>33</v>
      </c>
      <c r="H4" s="338" t="s">
        <v>34</v>
      </c>
      <c r="I4" s="338" t="s">
        <v>35</v>
      </c>
      <c r="J4" s="240"/>
      <c r="K4" s="242"/>
      <c r="L4" s="331"/>
      <c r="M4" s="331"/>
    </row>
    <row r="5" spans="1:13" ht="25.5">
      <c r="A5" s="333" t="s">
        <v>205</v>
      </c>
      <c r="B5" s="334" t="s">
        <v>206</v>
      </c>
      <c r="C5" s="333" t="s">
        <v>173</v>
      </c>
      <c r="D5" s="335">
        <v>11877.04</v>
      </c>
      <c r="E5" s="335"/>
      <c r="F5" s="335"/>
      <c r="G5" s="341">
        <v>11877.04</v>
      </c>
      <c r="H5" s="335"/>
      <c r="I5" s="335"/>
      <c r="J5" s="335" t="s">
        <v>78</v>
      </c>
      <c r="K5" s="336"/>
      <c r="L5" s="330"/>
      <c r="M5" s="339"/>
    </row>
    <row r="6" spans="1:13" ht="38.25">
      <c r="A6" s="333" t="s">
        <v>207</v>
      </c>
      <c r="B6" s="334" t="s">
        <v>208</v>
      </c>
      <c r="C6" s="333" t="s">
        <v>189</v>
      </c>
      <c r="D6" s="335">
        <v>7010</v>
      </c>
      <c r="E6" s="335"/>
      <c r="F6" s="335"/>
      <c r="G6" s="341">
        <v>685</v>
      </c>
      <c r="H6" s="335"/>
      <c r="I6" s="335"/>
      <c r="J6" s="335" t="s">
        <v>78</v>
      </c>
      <c r="K6" s="336"/>
      <c r="L6" s="340"/>
      <c r="M6" s="339"/>
    </row>
    <row r="7" spans="1:13" ht="25.5">
      <c r="A7" s="333" t="s">
        <v>209</v>
      </c>
      <c r="B7" s="334" t="s">
        <v>210</v>
      </c>
      <c r="C7" s="333" t="s">
        <v>184</v>
      </c>
      <c r="D7" s="335">
        <v>19118.7</v>
      </c>
      <c r="E7" s="335"/>
      <c r="F7" s="335"/>
      <c r="G7" s="341">
        <v>7909.38</v>
      </c>
      <c r="H7" s="335"/>
      <c r="I7" s="335"/>
      <c r="J7" s="335" t="s">
        <v>78</v>
      </c>
      <c r="K7" s="336"/>
      <c r="L7" s="340"/>
      <c r="M7" s="339"/>
    </row>
    <row r="8" spans="1:13" ht="99">
      <c r="A8" s="333" t="s">
        <v>209</v>
      </c>
      <c r="B8" s="334" t="s">
        <v>211</v>
      </c>
      <c r="C8" s="333" t="s">
        <v>178</v>
      </c>
      <c r="D8" s="335">
        <v>71.3</v>
      </c>
      <c r="E8" s="335"/>
      <c r="F8" s="335"/>
      <c r="G8" s="341">
        <v>71.3</v>
      </c>
      <c r="H8" s="335"/>
      <c r="I8" s="335"/>
      <c r="J8" s="335" t="s">
        <v>78</v>
      </c>
      <c r="K8" s="337" t="s">
        <v>212</v>
      </c>
      <c r="L8" s="340"/>
      <c r="M8" s="339"/>
    </row>
    <row r="9" spans="1:13" ht="99">
      <c r="A9" s="333" t="s">
        <v>213</v>
      </c>
      <c r="B9" s="334" t="s">
        <v>214</v>
      </c>
      <c r="C9" s="333" t="s">
        <v>178</v>
      </c>
      <c r="D9" s="335">
        <v>6600</v>
      </c>
      <c r="E9" s="335"/>
      <c r="F9" s="335"/>
      <c r="G9" s="341">
        <v>2750</v>
      </c>
      <c r="H9" s="335"/>
      <c r="I9" s="335"/>
      <c r="J9" s="335" t="s">
        <v>78</v>
      </c>
      <c r="K9" s="337" t="s">
        <v>215</v>
      </c>
      <c r="L9" s="340"/>
      <c r="M9" s="339"/>
    </row>
    <row r="10" spans="1:13" ht="99">
      <c r="A10" s="333" t="s">
        <v>213</v>
      </c>
      <c r="B10" s="334" t="s">
        <v>214</v>
      </c>
      <c r="C10" s="333" t="s">
        <v>178</v>
      </c>
      <c r="D10" s="335">
        <v>550</v>
      </c>
      <c r="E10" s="335"/>
      <c r="F10" s="335"/>
      <c r="G10" s="341">
        <v>550</v>
      </c>
      <c r="H10" s="335"/>
      <c r="I10" s="335"/>
      <c r="J10" s="335" t="s">
        <v>78</v>
      </c>
      <c r="K10" s="337" t="s">
        <v>215</v>
      </c>
      <c r="L10" s="340"/>
      <c r="M10" s="339"/>
    </row>
    <row r="11" spans="1:13" ht="25.5">
      <c r="A11" s="333" t="s">
        <v>213</v>
      </c>
      <c r="B11" s="334" t="s">
        <v>216</v>
      </c>
      <c r="C11" s="333" t="s">
        <v>178</v>
      </c>
      <c r="D11" s="335">
        <v>2700</v>
      </c>
      <c r="E11" s="335"/>
      <c r="F11" s="335"/>
      <c r="G11" s="341">
        <v>1125</v>
      </c>
      <c r="H11" s="335"/>
      <c r="I11" s="335"/>
      <c r="J11" s="335" t="s">
        <v>78</v>
      </c>
      <c r="K11" s="336"/>
      <c r="L11" s="340"/>
      <c r="M11" s="339"/>
    </row>
    <row r="12" spans="1:13" ht="25.5">
      <c r="A12" s="333" t="s">
        <v>213</v>
      </c>
      <c r="B12" s="334" t="s">
        <v>216</v>
      </c>
      <c r="C12" s="333" t="s">
        <v>178</v>
      </c>
      <c r="D12" s="335">
        <v>225</v>
      </c>
      <c r="E12" s="335"/>
      <c r="F12" s="335"/>
      <c r="G12" s="341">
        <v>225</v>
      </c>
      <c r="H12" s="335"/>
      <c r="I12" s="335"/>
      <c r="J12" s="335" t="s">
        <v>78</v>
      </c>
      <c r="K12" s="342" t="s">
        <v>443</v>
      </c>
      <c r="L12" s="340"/>
      <c r="M12" s="339"/>
    </row>
    <row r="13" spans="1:13" ht="99">
      <c r="A13" s="333" t="s">
        <v>205</v>
      </c>
      <c r="B13" s="334" t="s">
        <v>217</v>
      </c>
      <c r="C13" s="333" t="s">
        <v>178</v>
      </c>
      <c r="D13" s="335">
        <v>52420.56</v>
      </c>
      <c r="E13" s="335"/>
      <c r="F13" s="335"/>
      <c r="G13" s="341">
        <v>17473.5</v>
      </c>
      <c r="H13" s="335"/>
      <c r="I13" s="335"/>
      <c r="J13" s="335" t="s">
        <v>78</v>
      </c>
      <c r="K13" s="337" t="s">
        <v>218</v>
      </c>
      <c r="L13" s="340"/>
      <c r="M13" s="339"/>
    </row>
    <row r="14" spans="1:13" ht="99">
      <c r="A14" s="333" t="s">
        <v>205</v>
      </c>
      <c r="B14" s="334" t="s">
        <v>217</v>
      </c>
      <c r="C14" s="333" t="s">
        <v>178</v>
      </c>
      <c r="D14" s="335">
        <v>4368.41</v>
      </c>
      <c r="E14" s="335"/>
      <c r="F14" s="335"/>
      <c r="G14" s="341">
        <v>4368.41</v>
      </c>
      <c r="H14" s="335"/>
      <c r="I14" s="335"/>
      <c r="J14" s="335" t="s">
        <v>78</v>
      </c>
      <c r="K14" s="337" t="s">
        <v>218</v>
      </c>
      <c r="L14" s="340"/>
      <c r="M14" s="339"/>
    </row>
    <row r="15" spans="1:13" ht="99">
      <c r="A15" s="333" t="s">
        <v>213</v>
      </c>
      <c r="B15" s="334" t="s">
        <v>219</v>
      </c>
      <c r="C15" s="333" t="s">
        <v>178</v>
      </c>
      <c r="D15" s="335">
        <v>2000</v>
      </c>
      <c r="E15" s="335"/>
      <c r="F15" s="335"/>
      <c r="G15" s="341">
        <v>249.44000000000003</v>
      </c>
      <c r="H15" s="335"/>
      <c r="I15" s="335"/>
      <c r="J15" s="335" t="s">
        <v>78</v>
      </c>
      <c r="K15" s="337" t="s">
        <v>215</v>
      </c>
      <c r="L15" s="340"/>
      <c r="M15" s="339"/>
    </row>
    <row r="16" spans="1:13" ht="99">
      <c r="A16" s="333" t="s">
        <v>213</v>
      </c>
      <c r="B16" s="334" t="s">
        <v>219</v>
      </c>
      <c r="C16" s="333" t="s">
        <v>178</v>
      </c>
      <c r="D16" s="335">
        <v>54.21</v>
      </c>
      <c r="E16" s="335"/>
      <c r="F16" s="335"/>
      <c r="G16" s="341">
        <v>54.21</v>
      </c>
      <c r="H16" s="335"/>
      <c r="I16" s="335"/>
      <c r="J16" s="335" t="s">
        <v>78</v>
      </c>
      <c r="K16" s="337" t="s">
        <v>215</v>
      </c>
      <c r="L16" s="340"/>
      <c r="M16" s="339"/>
    </row>
    <row r="17" spans="1:13" ht="89.25">
      <c r="A17" s="333" t="s">
        <v>213</v>
      </c>
      <c r="B17" s="334" t="s">
        <v>220</v>
      </c>
      <c r="C17" s="333" t="s">
        <v>178</v>
      </c>
      <c r="D17" s="335">
        <v>22000</v>
      </c>
      <c r="E17" s="335"/>
      <c r="F17" s="335"/>
      <c r="G17" s="341">
        <v>715</v>
      </c>
      <c r="H17" s="335"/>
      <c r="I17" s="335"/>
      <c r="J17" s="335" t="s">
        <v>78</v>
      </c>
      <c r="K17" s="337" t="s">
        <v>221</v>
      </c>
      <c r="L17" s="340"/>
      <c r="M17" s="339"/>
    </row>
    <row r="18" spans="1:13" ht="89.25">
      <c r="A18" s="333" t="s">
        <v>213</v>
      </c>
      <c r="B18" s="334" t="s">
        <v>220</v>
      </c>
      <c r="C18" s="333" t="s">
        <v>178</v>
      </c>
      <c r="D18" s="335">
        <v>163.9</v>
      </c>
      <c r="E18" s="335"/>
      <c r="F18" s="335"/>
      <c r="G18" s="341">
        <v>163.9</v>
      </c>
      <c r="H18" s="335"/>
      <c r="I18" s="335"/>
      <c r="J18" s="335" t="s">
        <v>78</v>
      </c>
      <c r="K18" s="337" t="s">
        <v>221</v>
      </c>
      <c r="L18" s="340"/>
      <c r="M18" s="339"/>
    </row>
    <row r="19" spans="1:13" ht="25.5">
      <c r="A19" s="333" t="s">
        <v>222</v>
      </c>
      <c r="B19" s="334" t="s">
        <v>223</v>
      </c>
      <c r="C19" s="333" t="s">
        <v>173</v>
      </c>
      <c r="D19" s="335">
        <v>292050</v>
      </c>
      <c r="E19" s="335"/>
      <c r="F19" s="335"/>
      <c r="G19" s="341">
        <v>97867.06</v>
      </c>
      <c r="H19" s="335"/>
      <c r="I19" s="335"/>
      <c r="J19" s="335" t="s">
        <v>78</v>
      </c>
      <c r="K19" s="336"/>
      <c r="L19" s="340"/>
      <c r="M19" s="339"/>
    </row>
    <row r="20" spans="1:13" ht="25.5">
      <c r="A20" s="333" t="s">
        <v>224</v>
      </c>
      <c r="B20" s="334" t="s">
        <v>225</v>
      </c>
      <c r="C20" s="333" t="s">
        <v>173</v>
      </c>
      <c r="D20" s="335">
        <v>46000</v>
      </c>
      <c r="E20" s="335"/>
      <c r="F20" s="335"/>
      <c r="G20" s="341">
        <v>19.079999999999998</v>
      </c>
      <c r="H20" s="335"/>
      <c r="I20" s="335"/>
      <c r="J20" s="335" t="s">
        <v>78</v>
      </c>
      <c r="K20" s="336"/>
      <c r="L20" s="340"/>
      <c r="M20" s="339"/>
    </row>
    <row r="21" spans="1:13" ht="25.5">
      <c r="A21" s="333" t="s">
        <v>222</v>
      </c>
      <c r="B21" s="334" t="s">
        <v>687</v>
      </c>
      <c r="C21" s="333" t="s">
        <v>173</v>
      </c>
      <c r="D21" s="335">
        <v>19998.72</v>
      </c>
      <c r="E21" s="335"/>
      <c r="F21" s="335"/>
      <c r="G21" s="341">
        <v>19998.72</v>
      </c>
      <c r="H21" s="335"/>
      <c r="I21" s="335"/>
      <c r="J21" s="335" t="s">
        <v>78</v>
      </c>
      <c r="K21" s="342"/>
      <c r="L21" s="340"/>
      <c r="M21" s="339"/>
    </row>
    <row r="22" spans="1:13" ht="75">
      <c r="A22" s="333" t="s">
        <v>226</v>
      </c>
      <c r="B22" s="334" t="s">
        <v>227</v>
      </c>
      <c r="C22" s="333" t="s">
        <v>178</v>
      </c>
      <c r="D22" s="335">
        <v>3600</v>
      </c>
      <c r="E22" s="335"/>
      <c r="F22" s="335"/>
      <c r="G22" s="341">
        <v>3600</v>
      </c>
      <c r="H22" s="335"/>
      <c r="I22" s="335"/>
      <c r="J22" s="335" t="s">
        <v>78</v>
      </c>
      <c r="K22" s="337" t="s">
        <v>228</v>
      </c>
      <c r="L22" s="340"/>
      <c r="M22" s="339"/>
    </row>
    <row r="23" spans="1:13" ht="99">
      <c r="A23" s="333" t="s">
        <v>229</v>
      </c>
      <c r="B23" s="334" t="s">
        <v>230</v>
      </c>
      <c r="C23" s="333" t="s">
        <v>178</v>
      </c>
      <c r="D23" s="335">
        <v>34200</v>
      </c>
      <c r="E23" s="335"/>
      <c r="F23" s="335"/>
      <c r="G23" s="341">
        <v>13260</v>
      </c>
      <c r="H23" s="335"/>
      <c r="I23" s="335"/>
      <c r="J23" s="335" t="s">
        <v>78</v>
      </c>
      <c r="K23" s="337" t="s">
        <v>218</v>
      </c>
      <c r="L23" s="340"/>
      <c r="M23" s="339"/>
    </row>
    <row r="24" spans="1:13" ht="99">
      <c r="A24" s="333" t="s">
        <v>231</v>
      </c>
      <c r="B24" s="334" t="s">
        <v>232</v>
      </c>
      <c r="C24" s="333" t="s">
        <v>178</v>
      </c>
      <c r="D24" s="335">
        <v>55000</v>
      </c>
      <c r="E24" s="335"/>
      <c r="F24" s="335"/>
      <c r="G24" s="341">
        <v>13680</v>
      </c>
      <c r="H24" s="335"/>
      <c r="I24" s="335"/>
      <c r="J24" s="335" t="s">
        <v>78</v>
      </c>
      <c r="K24" s="337" t="s">
        <v>233</v>
      </c>
      <c r="L24" s="330"/>
      <c r="M24" s="339"/>
    </row>
    <row r="25" spans="1:13" ht="99">
      <c r="A25" s="333" t="s">
        <v>231</v>
      </c>
      <c r="B25" s="334" t="s">
        <v>232</v>
      </c>
      <c r="C25" s="333" t="s">
        <v>178</v>
      </c>
      <c r="D25" s="335">
        <v>2760</v>
      </c>
      <c r="E25" s="335"/>
      <c r="F25" s="335"/>
      <c r="G25" s="341">
        <v>2760</v>
      </c>
      <c r="H25" s="335"/>
      <c r="I25" s="335"/>
      <c r="J25" s="335" t="s">
        <v>78</v>
      </c>
      <c r="K25" s="337" t="s">
        <v>233</v>
      </c>
      <c r="L25" s="330"/>
      <c r="M25" s="339"/>
    </row>
    <row r="26" spans="1:13" ht="99">
      <c r="A26" s="333" t="s">
        <v>234</v>
      </c>
      <c r="B26" s="334" t="s">
        <v>235</v>
      </c>
      <c r="C26" s="333" t="s">
        <v>178</v>
      </c>
      <c r="D26" s="335">
        <v>220000</v>
      </c>
      <c r="E26" s="335"/>
      <c r="F26" s="335"/>
      <c r="G26" s="341">
        <v>110000</v>
      </c>
      <c r="H26" s="335"/>
      <c r="I26" s="335"/>
      <c r="J26" s="335" t="s">
        <v>78</v>
      </c>
      <c r="K26" s="337" t="s">
        <v>218</v>
      </c>
      <c r="L26" s="330"/>
      <c r="M26" s="339"/>
    </row>
    <row r="27" spans="1:13" ht="25.5">
      <c r="A27" s="333" t="s">
        <v>236</v>
      </c>
      <c r="B27" s="334" t="s">
        <v>237</v>
      </c>
      <c r="C27" s="333" t="s">
        <v>178</v>
      </c>
      <c r="D27" s="335">
        <v>3225.72</v>
      </c>
      <c r="E27" s="335"/>
      <c r="F27" s="335"/>
      <c r="G27" s="341">
        <v>1281.33</v>
      </c>
      <c r="H27" s="335"/>
      <c r="I27" s="335"/>
      <c r="J27" s="335" t="s">
        <v>78</v>
      </c>
      <c r="K27" s="336"/>
      <c r="L27" s="340"/>
      <c r="M27" s="339"/>
    </row>
    <row r="28" spans="1:13" ht="25.5">
      <c r="A28" s="333" t="s">
        <v>238</v>
      </c>
      <c r="B28" s="334" t="s">
        <v>239</v>
      </c>
      <c r="C28" s="333" t="s">
        <v>178</v>
      </c>
      <c r="D28" s="335">
        <v>1161.29</v>
      </c>
      <c r="E28" s="335"/>
      <c r="F28" s="335"/>
      <c r="G28" s="341">
        <v>461.28999999999996</v>
      </c>
      <c r="H28" s="335"/>
      <c r="I28" s="335"/>
      <c r="J28" s="335" t="s">
        <v>78</v>
      </c>
      <c r="K28" s="336"/>
      <c r="L28" s="340"/>
      <c r="M28" s="339"/>
    </row>
    <row r="29" spans="1:13" ht="25.5">
      <c r="A29" s="333" t="s">
        <v>240</v>
      </c>
      <c r="B29" s="334" t="s">
        <v>241</v>
      </c>
      <c r="C29" s="333" t="s">
        <v>178</v>
      </c>
      <c r="D29" s="335">
        <v>70</v>
      </c>
      <c r="E29" s="335"/>
      <c r="F29" s="335"/>
      <c r="G29" s="341">
        <v>70</v>
      </c>
      <c r="H29" s="335"/>
      <c r="I29" s="335"/>
      <c r="J29" s="335" t="s">
        <v>78</v>
      </c>
      <c r="K29" s="336"/>
      <c r="L29" s="340"/>
      <c r="M29" s="339"/>
    </row>
    <row r="30" spans="1:13" ht="38.25">
      <c r="A30" s="333" t="s">
        <v>242</v>
      </c>
      <c r="B30" s="334" t="s">
        <v>243</v>
      </c>
      <c r="C30" s="333" t="s">
        <v>189</v>
      </c>
      <c r="D30" s="335">
        <v>30019.200000000001</v>
      </c>
      <c r="E30" s="335"/>
      <c r="F30" s="335"/>
      <c r="G30" s="341">
        <v>12508</v>
      </c>
      <c r="H30" s="335"/>
      <c r="I30" s="335"/>
      <c r="J30" s="335" t="s">
        <v>78</v>
      </c>
      <c r="K30" s="336"/>
      <c r="L30" s="340"/>
      <c r="M30" s="339"/>
    </row>
    <row r="31" spans="1:13" ht="38.25">
      <c r="A31" s="333" t="s">
        <v>244</v>
      </c>
      <c r="B31" s="334" t="s">
        <v>245</v>
      </c>
      <c r="C31" s="333" t="s">
        <v>178</v>
      </c>
      <c r="D31" s="335">
        <v>807.12</v>
      </c>
      <c r="E31" s="335"/>
      <c r="F31" s="335"/>
      <c r="G31" s="341">
        <v>807.12</v>
      </c>
      <c r="H31" s="335"/>
      <c r="I31" s="335"/>
      <c r="J31" s="335" t="s">
        <v>78</v>
      </c>
      <c r="K31" s="336"/>
      <c r="L31" s="340"/>
      <c r="M31" s="339"/>
    </row>
    <row r="32" spans="1:13" ht="25.5">
      <c r="A32" s="333" t="s">
        <v>246</v>
      </c>
      <c r="B32" s="334" t="s">
        <v>247</v>
      </c>
      <c r="C32" s="333" t="s">
        <v>178</v>
      </c>
      <c r="D32" s="335">
        <v>691.2</v>
      </c>
      <c r="E32" s="335"/>
      <c r="F32" s="335"/>
      <c r="G32" s="341">
        <v>691.2</v>
      </c>
      <c r="H32" s="335"/>
      <c r="I32" s="335"/>
      <c r="J32" s="335" t="s">
        <v>78</v>
      </c>
      <c r="K32" s="336"/>
      <c r="L32" s="340"/>
      <c r="M32" s="339"/>
    </row>
    <row r="33" spans="1:13" ht="25.5">
      <c r="A33" s="333" t="s">
        <v>248</v>
      </c>
      <c r="B33" s="334" t="s">
        <v>249</v>
      </c>
      <c r="C33" s="333" t="s">
        <v>178</v>
      </c>
      <c r="D33" s="335">
        <v>115</v>
      </c>
      <c r="E33" s="335"/>
      <c r="F33" s="335"/>
      <c r="G33" s="341">
        <v>115</v>
      </c>
      <c r="H33" s="335"/>
      <c r="I33" s="335"/>
      <c r="J33" s="335" t="s">
        <v>78</v>
      </c>
      <c r="K33" s="336"/>
      <c r="L33" s="340"/>
      <c r="M33" s="339"/>
    </row>
    <row r="34" spans="1:13" ht="25.5">
      <c r="A34" s="333" t="s">
        <v>250</v>
      </c>
      <c r="B34" s="334" t="s">
        <v>251</v>
      </c>
      <c r="C34" s="333" t="s">
        <v>178</v>
      </c>
      <c r="D34" s="335">
        <v>300</v>
      </c>
      <c r="E34" s="335"/>
      <c r="F34" s="335"/>
      <c r="G34" s="341">
        <v>191</v>
      </c>
      <c r="H34" s="335"/>
      <c r="I34" s="335"/>
      <c r="J34" s="335" t="s">
        <v>78</v>
      </c>
      <c r="K34" s="336"/>
      <c r="L34" s="340"/>
      <c r="M34" s="339"/>
    </row>
    <row r="35" spans="1:13" ht="25.5">
      <c r="A35" s="333" t="s">
        <v>252</v>
      </c>
      <c r="B35" s="334" t="s">
        <v>251</v>
      </c>
      <c r="C35" s="333" t="s">
        <v>178</v>
      </c>
      <c r="D35" s="335">
        <v>3300</v>
      </c>
      <c r="E35" s="335"/>
      <c r="F35" s="335"/>
      <c r="G35" s="341">
        <v>3205</v>
      </c>
      <c r="H35" s="335"/>
      <c r="I35" s="335"/>
      <c r="J35" s="335" t="s">
        <v>78</v>
      </c>
      <c r="K35" s="336"/>
      <c r="L35" s="340"/>
      <c r="M35" s="339"/>
    </row>
    <row r="36" spans="1:13" ht="25.5">
      <c r="A36" s="333" t="s">
        <v>253</v>
      </c>
      <c r="B36" s="334" t="s">
        <v>251</v>
      </c>
      <c r="C36" s="333" t="s">
        <v>178</v>
      </c>
      <c r="D36" s="335">
        <v>4000</v>
      </c>
      <c r="E36" s="335"/>
      <c r="F36" s="335"/>
      <c r="G36" s="341">
        <v>3925.78</v>
      </c>
      <c r="H36" s="335"/>
      <c r="I36" s="335"/>
      <c r="J36" s="335" t="s">
        <v>78</v>
      </c>
      <c r="K36" s="336"/>
      <c r="L36" s="340"/>
      <c r="M36" s="339"/>
    </row>
    <row r="37" spans="1:13" ht="99">
      <c r="A37" s="333" t="s">
        <v>254</v>
      </c>
      <c r="B37" s="334" t="s">
        <v>255</v>
      </c>
      <c r="C37" s="333" t="s">
        <v>178</v>
      </c>
      <c r="D37" s="335">
        <v>25000</v>
      </c>
      <c r="E37" s="335"/>
      <c r="F37" s="335"/>
      <c r="G37" s="341">
        <v>25000</v>
      </c>
      <c r="H37" s="335"/>
      <c r="I37" s="335"/>
      <c r="J37" s="335" t="s">
        <v>78</v>
      </c>
      <c r="K37" s="337" t="s">
        <v>233</v>
      </c>
      <c r="L37" s="340"/>
      <c r="M37" s="339"/>
    </row>
    <row r="38" spans="1:13" ht="25.5">
      <c r="A38" s="333" t="s">
        <v>256</v>
      </c>
      <c r="B38" s="334" t="s">
        <v>257</v>
      </c>
      <c r="C38" s="333" t="s">
        <v>178</v>
      </c>
      <c r="D38" s="335">
        <v>2500</v>
      </c>
      <c r="E38" s="335"/>
      <c r="F38" s="335"/>
      <c r="G38" s="341">
        <v>581.64</v>
      </c>
      <c r="H38" s="335"/>
      <c r="I38" s="335"/>
      <c r="J38" s="335" t="s">
        <v>78</v>
      </c>
      <c r="K38" s="336"/>
      <c r="L38" s="340"/>
      <c r="M38" s="339"/>
    </row>
    <row r="39" spans="1:13" ht="38.25">
      <c r="A39" s="333" t="s">
        <v>258</v>
      </c>
      <c r="B39" s="334" t="s">
        <v>259</v>
      </c>
      <c r="C39" s="333" t="s">
        <v>178</v>
      </c>
      <c r="D39" s="335">
        <v>680</v>
      </c>
      <c r="E39" s="335"/>
      <c r="F39" s="335"/>
      <c r="G39" s="341">
        <v>680</v>
      </c>
      <c r="H39" s="335"/>
      <c r="I39" s="335"/>
      <c r="J39" s="335" t="s">
        <v>78</v>
      </c>
      <c r="K39" s="336"/>
      <c r="L39" s="340"/>
      <c r="M39" s="339"/>
    </row>
    <row r="40" spans="1:13" ht="99">
      <c r="A40" s="333" t="s">
        <v>205</v>
      </c>
      <c r="B40" s="334" t="s">
        <v>260</v>
      </c>
      <c r="C40" s="333" t="s">
        <v>178</v>
      </c>
      <c r="D40" s="335">
        <v>6000</v>
      </c>
      <c r="E40" s="335"/>
      <c r="F40" s="335"/>
      <c r="G40" s="341">
        <v>0</v>
      </c>
      <c r="H40" s="335"/>
      <c r="I40" s="335"/>
      <c r="J40" s="335" t="s">
        <v>78</v>
      </c>
      <c r="K40" s="337" t="s">
        <v>212</v>
      </c>
      <c r="L40" s="340"/>
      <c r="M40" s="339"/>
    </row>
    <row r="41" spans="1:13" ht="25.5">
      <c r="A41" s="333" t="s">
        <v>261</v>
      </c>
      <c r="B41" s="334" t="s">
        <v>262</v>
      </c>
      <c r="C41" s="333" t="s">
        <v>178</v>
      </c>
      <c r="D41" s="335">
        <v>800</v>
      </c>
      <c r="E41" s="335"/>
      <c r="F41" s="335"/>
      <c r="G41" s="341">
        <v>767.87</v>
      </c>
      <c r="H41" s="335"/>
      <c r="I41" s="335"/>
      <c r="J41" s="335" t="s">
        <v>78</v>
      </c>
      <c r="K41" s="336"/>
      <c r="L41" s="340"/>
      <c r="M41" s="339"/>
    </row>
    <row r="42" spans="1:13" ht="75">
      <c r="A42" s="333" t="s">
        <v>263</v>
      </c>
      <c r="B42" s="334" t="s">
        <v>264</v>
      </c>
      <c r="C42" s="333" t="s">
        <v>178</v>
      </c>
      <c r="D42" s="335">
        <v>3600</v>
      </c>
      <c r="E42" s="335"/>
      <c r="F42" s="335"/>
      <c r="G42" s="341">
        <v>3600</v>
      </c>
      <c r="H42" s="335"/>
      <c r="I42" s="335"/>
      <c r="J42" s="335" t="s">
        <v>78</v>
      </c>
      <c r="K42" s="337" t="s">
        <v>228</v>
      </c>
      <c r="L42" s="340"/>
      <c r="M42" s="339"/>
    </row>
    <row r="43" spans="1:13" ht="25.5">
      <c r="A43" s="333" t="s">
        <v>209</v>
      </c>
      <c r="B43" s="334" t="s">
        <v>265</v>
      </c>
      <c r="C43" s="333" t="s">
        <v>184</v>
      </c>
      <c r="D43" s="335">
        <v>780</v>
      </c>
      <c r="E43" s="335"/>
      <c r="F43" s="335"/>
      <c r="G43" s="341">
        <v>275.69</v>
      </c>
      <c r="H43" s="335"/>
      <c r="I43" s="335"/>
      <c r="J43" s="335" t="s">
        <v>78</v>
      </c>
      <c r="K43" s="336"/>
      <c r="L43" s="340"/>
      <c r="M43" s="339"/>
    </row>
    <row r="44" spans="1:13" ht="38.25">
      <c r="A44" s="333" t="s">
        <v>266</v>
      </c>
      <c r="B44" s="334" t="s">
        <v>267</v>
      </c>
      <c r="C44" s="333" t="s">
        <v>189</v>
      </c>
      <c r="D44" s="335">
        <v>1812.48</v>
      </c>
      <c r="E44" s="335"/>
      <c r="F44" s="335"/>
      <c r="G44" s="341">
        <v>545.16000000000008</v>
      </c>
      <c r="H44" s="335"/>
      <c r="I44" s="335"/>
      <c r="J44" s="335" t="s">
        <v>78</v>
      </c>
      <c r="K44" s="336"/>
      <c r="L44" s="340"/>
      <c r="M44" s="339"/>
    </row>
    <row r="45" spans="1:13" ht="25.5">
      <c r="A45" s="333" t="s">
        <v>268</v>
      </c>
      <c r="B45" s="334" t="s">
        <v>269</v>
      </c>
      <c r="C45" s="333" t="s">
        <v>173</v>
      </c>
      <c r="D45" s="335">
        <v>72000</v>
      </c>
      <c r="E45" s="335"/>
      <c r="F45" s="335"/>
      <c r="G45" s="341">
        <v>22243.210000000003</v>
      </c>
      <c r="H45" s="335"/>
      <c r="I45" s="335"/>
      <c r="J45" s="335" t="s">
        <v>78</v>
      </c>
      <c r="K45" s="336"/>
      <c r="L45" s="340"/>
      <c r="M45" s="339"/>
    </row>
    <row r="46" spans="1:13" ht="38.25">
      <c r="A46" s="333" t="s">
        <v>270</v>
      </c>
      <c r="B46" s="334" t="s">
        <v>271</v>
      </c>
      <c r="C46" s="333" t="s">
        <v>189</v>
      </c>
      <c r="D46" s="335">
        <v>1053.74</v>
      </c>
      <c r="E46" s="335"/>
      <c r="F46" s="335"/>
      <c r="G46" s="341">
        <v>1053.74</v>
      </c>
      <c r="H46" s="335"/>
      <c r="I46" s="335"/>
      <c r="J46" s="335" t="s">
        <v>78</v>
      </c>
      <c r="K46" s="336"/>
      <c r="L46" s="340"/>
      <c r="M46" s="339"/>
    </row>
    <row r="47" spans="1:13" ht="25.5">
      <c r="A47" s="333" t="s">
        <v>272</v>
      </c>
      <c r="B47" s="334" t="s">
        <v>273</v>
      </c>
      <c r="C47" s="333" t="s">
        <v>178</v>
      </c>
      <c r="D47" s="335">
        <v>2330</v>
      </c>
      <c r="E47" s="335"/>
      <c r="F47" s="335"/>
      <c r="G47" s="341">
        <v>2330</v>
      </c>
      <c r="H47" s="335"/>
      <c r="I47" s="335"/>
      <c r="J47" s="335" t="s">
        <v>78</v>
      </c>
      <c r="K47" s="336"/>
      <c r="L47" s="340"/>
      <c r="M47" s="339"/>
    </row>
    <row r="48" spans="1:13" ht="38.25">
      <c r="A48" s="333" t="s">
        <v>274</v>
      </c>
      <c r="B48" s="334" t="s">
        <v>275</v>
      </c>
      <c r="C48" s="333" t="s">
        <v>189</v>
      </c>
      <c r="D48" s="335">
        <v>306.8</v>
      </c>
      <c r="E48" s="335"/>
      <c r="F48" s="335"/>
      <c r="G48" s="341">
        <v>59</v>
      </c>
      <c r="H48" s="335"/>
      <c r="I48" s="335"/>
      <c r="J48" s="335" t="s">
        <v>78</v>
      </c>
      <c r="K48" s="336"/>
      <c r="L48" s="340"/>
      <c r="M48" s="339"/>
    </row>
    <row r="49" spans="1:13" ht="25.5">
      <c r="A49" s="333" t="s">
        <v>250</v>
      </c>
      <c r="B49" s="334" t="s">
        <v>251</v>
      </c>
      <c r="C49" s="333" t="s">
        <v>178</v>
      </c>
      <c r="D49" s="335">
        <v>5000</v>
      </c>
      <c r="E49" s="335"/>
      <c r="F49" s="335"/>
      <c r="G49" s="341">
        <v>1208</v>
      </c>
      <c r="H49" s="335"/>
      <c r="I49" s="335"/>
      <c r="J49" s="335" t="s">
        <v>78</v>
      </c>
      <c r="K49" s="336"/>
      <c r="L49" s="340"/>
      <c r="M49" s="339"/>
    </row>
    <row r="50" spans="1:13" ht="89.25">
      <c r="A50" s="333" t="s">
        <v>253</v>
      </c>
      <c r="B50" s="334" t="s">
        <v>251</v>
      </c>
      <c r="C50" s="333" t="s">
        <v>178</v>
      </c>
      <c r="D50" s="335">
        <v>32000</v>
      </c>
      <c r="E50" s="335"/>
      <c r="F50" s="335"/>
      <c r="G50" s="341">
        <v>21409.84</v>
      </c>
      <c r="H50" s="335"/>
      <c r="I50" s="335"/>
      <c r="J50" s="335" t="s">
        <v>78</v>
      </c>
      <c r="K50" s="337" t="s">
        <v>276</v>
      </c>
      <c r="L50" s="340"/>
      <c r="M50" s="339"/>
    </row>
    <row r="51" spans="1:13" ht="76.5">
      <c r="A51" s="333" t="s">
        <v>277</v>
      </c>
      <c r="B51" s="334" t="s">
        <v>251</v>
      </c>
      <c r="C51" s="333" t="s">
        <v>178</v>
      </c>
      <c r="D51" s="335">
        <v>14000</v>
      </c>
      <c r="E51" s="335"/>
      <c r="F51" s="335"/>
      <c r="G51" s="341">
        <v>7165</v>
      </c>
      <c r="H51" s="335"/>
      <c r="I51" s="335"/>
      <c r="J51" s="335" t="s">
        <v>78</v>
      </c>
      <c r="K51" s="337" t="s">
        <v>194</v>
      </c>
      <c r="L51" s="340"/>
      <c r="M51" s="339"/>
    </row>
    <row r="52" spans="1:13" ht="89.25">
      <c r="A52" s="333" t="s">
        <v>278</v>
      </c>
      <c r="B52" s="334" t="s">
        <v>251</v>
      </c>
      <c r="C52" s="333" t="s">
        <v>178</v>
      </c>
      <c r="D52" s="335">
        <v>12000</v>
      </c>
      <c r="E52" s="335"/>
      <c r="F52" s="335"/>
      <c r="G52" s="341">
        <v>1692</v>
      </c>
      <c r="H52" s="335"/>
      <c r="I52" s="335"/>
      <c r="J52" s="335" t="s">
        <v>78</v>
      </c>
      <c r="K52" s="337" t="s">
        <v>276</v>
      </c>
      <c r="L52" s="340"/>
      <c r="M52" s="339"/>
    </row>
    <row r="53" spans="1:13" ht="76.5">
      <c r="A53" s="333" t="s">
        <v>279</v>
      </c>
      <c r="B53" s="334" t="s">
        <v>251</v>
      </c>
      <c r="C53" s="333" t="s">
        <v>178</v>
      </c>
      <c r="D53" s="335">
        <v>10000</v>
      </c>
      <c r="E53" s="335"/>
      <c r="F53" s="335"/>
      <c r="G53" s="341">
        <v>2870</v>
      </c>
      <c r="H53" s="335"/>
      <c r="I53" s="335"/>
      <c r="J53" s="335" t="s">
        <v>78</v>
      </c>
      <c r="K53" s="337" t="s">
        <v>194</v>
      </c>
      <c r="L53" s="340"/>
      <c r="M53" s="339"/>
    </row>
    <row r="54" spans="1:13" ht="25.5">
      <c r="A54" s="333" t="s">
        <v>280</v>
      </c>
      <c r="B54" s="334" t="s">
        <v>251</v>
      </c>
      <c r="C54" s="333" t="s">
        <v>178</v>
      </c>
      <c r="D54" s="335">
        <v>4000</v>
      </c>
      <c r="E54" s="335"/>
      <c r="F54" s="335"/>
      <c r="G54" s="341">
        <v>3426</v>
      </c>
      <c r="H54" s="335"/>
      <c r="I54" s="335"/>
      <c r="J54" s="335" t="s">
        <v>78</v>
      </c>
      <c r="K54" s="336"/>
      <c r="L54" s="340"/>
      <c r="M54" s="339"/>
    </row>
    <row r="55" spans="1:13" ht="25.5">
      <c r="A55" s="333" t="s">
        <v>281</v>
      </c>
      <c r="B55" s="334" t="s">
        <v>251</v>
      </c>
      <c r="C55" s="333" t="s">
        <v>178</v>
      </c>
      <c r="D55" s="335">
        <v>5000</v>
      </c>
      <c r="E55" s="335"/>
      <c r="F55" s="335"/>
      <c r="G55" s="341">
        <v>1014</v>
      </c>
      <c r="H55" s="335"/>
      <c r="I55" s="335"/>
      <c r="J55" s="335" t="s">
        <v>78</v>
      </c>
      <c r="K55" s="336"/>
      <c r="L55" s="340"/>
      <c r="M55" s="339"/>
    </row>
    <row r="56" spans="1:13" ht="25.5">
      <c r="A56" s="333" t="s">
        <v>252</v>
      </c>
      <c r="B56" s="334" t="s">
        <v>251</v>
      </c>
      <c r="C56" s="333" t="s">
        <v>178</v>
      </c>
      <c r="D56" s="335">
        <v>4200</v>
      </c>
      <c r="E56" s="335"/>
      <c r="F56" s="335"/>
      <c r="G56" s="341">
        <v>3355</v>
      </c>
      <c r="H56" s="335"/>
      <c r="I56" s="335"/>
      <c r="J56" s="335" t="s">
        <v>78</v>
      </c>
      <c r="K56" s="336"/>
      <c r="L56" s="340"/>
      <c r="M56" s="339"/>
    </row>
    <row r="57" spans="1:13" ht="25.5">
      <c r="A57" s="333" t="s">
        <v>282</v>
      </c>
      <c r="B57" s="334" t="s">
        <v>251</v>
      </c>
      <c r="C57" s="333" t="s">
        <v>178</v>
      </c>
      <c r="D57" s="335">
        <v>4000</v>
      </c>
      <c r="E57" s="335"/>
      <c r="F57" s="335"/>
      <c r="G57" s="341">
        <v>85</v>
      </c>
      <c r="H57" s="335"/>
      <c r="I57" s="335"/>
      <c r="J57" s="335" t="s">
        <v>78</v>
      </c>
      <c r="K57" s="336"/>
      <c r="L57" s="340"/>
      <c r="M57" s="339"/>
    </row>
    <row r="58" spans="1:13" ht="25.5">
      <c r="A58" s="333" t="s">
        <v>283</v>
      </c>
      <c r="B58" s="334" t="s">
        <v>251</v>
      </c>
      <c r="C58" s="333" t="s">
        <v>178</v>
      </c>
      <c r="D58" s="335">
        <v>4200</v>
      </c>
      <c r="E58" s="335"/>
      <c r="F58" s="335"/>
      <c r="G58" s="341">
        <v>4200</v>
      </c>
      <c r="H58" s="335"/>
      <c r="I58" s="335"/>
      <c r="J58" s="335" t="s">
        <v>78</v>
      </c>
      <c r="K58" s="336"/>
      <c r="L58" s="340"/>
      <c r="M58" s="339"/>
    </row>
    <row r="59" spans="1:13" ht="25.5">
      <c r="A59" s="333" t="s">
        <v>270</v>
      </c>
      <c r="B59" s="334" t="s">
        <v>284</v>
      </c>
      <c r="C59" s="333" t="s">
        <v>178</v>
      </c>
      <c r="D59" s="335">
        <v>2199</v>
      </c>
      <c r="E59" s="335"/>
      <c r="F59" s="335"/>
      <c r="G59" s="341">
        <v>2199</v>
      </c>
      <c r="H59" s="335"/>
      <c r="I59" s="335"/>
      <c r="J59" s="335" t="s">
        <v>78</v>
      </c>
      <c r="K59" s="336"/>
      <c r="L59" s="340"/>
      <c r="M59" s="339"/>
    </row>
    <row r="60" spans="1:13" ht="38.25">
      <c r="A60" s="333" t="s">
        <v>285</v>
      </c>
      <c r="B60" s="334" t="s">
        <v>286</v>
      </c>
      <c r="C60" s="333" t="s">
        <v>189</v>
      </c>
      <c r="D60" s="335">
        <v>9402.7999999999993</v>
      </c>
      <c r="E60" s="335"/>
      <c r="F60" s="335"/>
      <c r="G60" s="341">
        <v>6581.96</v>
      </c>
      <c r="H60" s="335"/>
      <c r="I60" s="335"/>
      <c r="J60" s="335" t="s">
        <v>78</v>
      </c>
      <c r="K60" s="336"/>
      <c r="L60" s="340"/>
      <c r="M60" s="339"/>
    </row>
    <row r="61" spans="1:13" ht="25.5">
      <c r="A61" s="333" t="s">
        <v>287</v>
      </c>
      <c r="B61" s="334" t="s">
        <v>288</v>
      </c>
      <c r="C61" s="333" t="s">
        <v>178</v>
      </c>
      <c r="D61" s="335">
        <v>207</v>
      </c>
      <c r="E61" s="335"/>
      <c r="F61" s="335"/>
      <c r="G61" s="341">
        <v>207</v>
      </c>
      <c r="H61" s="335"/>
      <c r="I61" s="335"/>
      <c r="J61" s="335" t="s">
        <v>78</v>
      </c>
      <c r="K61" s="336"/>
      <c r="L61" s="340"/>
      <c r="M61" s="339"/>
    </row>
    <row r="62" spans="1:13" ht="25.5">
      <c r="A62" s="333" t="s">
        <v>289</v>
      </c>
      <c r="B62" s="334" t="s">
        <v>290</v>
      </c>
      <c r="C62" s="333" t="s">
        <v>178</v>
      </c>
      <c r="D62" s="335">
        <v>1000</v>
      </c>
      <c r="E62" s="335"/>
      <c r="F62" s="335"/>
      <c r="G62" s="341">
        <v>0</v>
      </c>
      <c r="H62" s="335"/>
      <c r="I62" s="335"/>
      <c r="J62" s="335" t="s">
        <v>78</v>
      </c>
      <c r="K62" s="336"/>
      <c r="L62" s="340"/>
      <c r="M62" s="339"/>
    </row>
    <row r="63" spans="1:13" ht="38.25">
      <c r="A63" s="333" t="s">
        <v>291</v>
      </c>
      <c r="B63" s="334" t="s">
        <v>292</v>
      </c>
      <c r="C63" s="333" t="s">
        <v>189</v>
      </c>
      <c r="D63" s="335">
        <v>632</v>
      </c>
      <c r="E63" s="335"/>
      <c r="F63" s="335"/>
      <c r="G63" s="341">
        <v>632</v>
      </c>
      <c r="H63" s="335"/>
      <c r="I63" s="335"/>
      <c r="J63" s="335" t="s">
        <v>78</v>
      </c>
      <c r="K63" s="336"/>
      <c r="L63" s="340"/>
      <c r="M63" s="339"/>
    </row>
    <row r="64" spans="1:13" ht="25.5">
      <c r="A64" s="333" t="s">
        <v>293</v>
      </c>
      <c r="B64" s="334" t="s">
        <v>294</v>
      </c>
      <c r="C64" s="333" t="s">
        <v>178</v>
      </c>
      <c r="D64" s="335">
        <v>117</v>
      </c>
      <c r="E64" s="335"/>
      <c r="F64" s="335"/>
      <c r="G64" s="341">
        <v>117</v>
      </c>
      <c r="H64" s="335"/>
      <c r="I64" s="335"/>
      <c r="J64" s="335" t="s">
        <v>78</v>
      </c>
      <c r="K64" s="336"/>
      <c r="L64" s="340"/>
      <c r="M64" s="339"/>
    </row>
    <row r="65" spans="1:13" ht="38.25">
      <c r="A65" s="333" t="s">
        <v>244</v>
      </c>
      <c r="B65" s="334" t="s">
        <v>245</v>
      </c>
      <c r="C65" s="333" t="s">
        <v>178</v>
      </c>
      <c r="D65" s="335">
        <v>689.12</v>
      </c>
      <c r="E65" s="335"/>
      <c r="F65" s="335"/>
      <c r="G65" s="341">
        <v>689.12</v>
      </c>
      <c r="H65" s="335"/>
      <c r="I65" s="335"/>
      <c r="J65" s="335" t="s">
        <v>78</v>
      </c>
      <c r="K65" s="336"/>
      <c r="L65" s="340"/>
      <c r="M65" s="339"/>
    </row>
    <row r="66" spans="1:13" ht="25.5">
      <c r="A66" s="333" t="s">
        <v>246</v>
      </c>
      <c r="B66" s="334" t="s">
        <v>247</v>
      </c>
      <c r="C66" s="333" t="s">
        <v>178</v>
      </c>
      <c r="D66" s="335">
        <v>518.4</v>
      </c>
      <c r="E66" s="335"/>
      <c r="F66" s="335"/>
      <c r="G66" s="341">
        <v>518.4</v>
      </c>
      <c r="H66" s="335"/>
      <c r="I66" s="335"/>
      <c r="J66" s="335" t="s">
        <v>78</v>
      </c>
      <c r="K66" s="336"/>
      <c r="L66" s="340"/>
      <c r="M66" s="339"/>
    </row>
    <row r="67" spans="1:13" ht="51">
      <c r="A67" s="333" t="s">
        <v>295</v>
      </c>
      <c r="B67" s="334" t="s">
        <v>296</v>
      </c>
      <c r="C67" s="333" t="s">
        <v>189</v>
      </c>
      <c r="D67" s="335">
        <v>26314</v>
      </c>
      <c r="E67" s="335"/>
      <c r="F67" s="335"/>
      <c r="G67" s="341">
        <v>9331.4399999999987</v>
      </c>
      <c r="H67" s="335"/>
      <c r="I67" s="335"/>
      <c r="J67" s="335" t="s">
        <v>78</v>
      </c>
      <c r="K67" s="336"/>
      <c r="L67" s="340"/>
      <c r="M67" s="339"/>
    </row>
    <row r="68" spans="1:13" ht="25.5">
      <c r="A68" s="333" t="s">
        <v>270</v>
      </c>
      <c r="B68" s="334" t="s">
        <v>297</v>
      </c>
      <c r="C68" s="333" t="s">
        <v>178</v>
      </c>
      <c r="D68" s="335">
        <v>460</v>
      </c>
      <c r="E68" s="335"/>
      <c r="F68" s="335"/>
      <c r="G68" s="341">
        <v>460</v>
      </c>
      <c r="H68" s="335"/>
      <c r="I68" s="335"/>
      <c r="J68" s="335" t="s">
        <v>78</v>
      </c>
      <c r="K68" s="336"/>
      <c r="L68" s="340"/>
      <c r="M68" s="339"/>
    </row>
    <row r="69" spans="1:13" ht="25.5">
      <c r="A69" s="333" t="s">
        <v>270</v>
      </c>
      <c r="B69" s="334" t="s">
        <v>298</v>
      </c>
      <c r="C69" s="333" t="s">
        <v>178</v>
      </c>
      <c r="D69" s="335">
        <v>1136</v>
      </c>
      <c r="E69" s="335"/>
      <c r="F69" s="335"/>
      <c r="G69" s="341">
        <v>1136</v>
      </c>
      <c r="H69" s="335"/>
      <c r="I69" s="335"/>
      <c r="J69" s="335" t="s">
        <v>78</v>
      </c>
      <c r="K69" s="336"/>
      <c r="L69" s="340"/>
      <c r="M69" s="339"/>
    </row>
    <row r="70" spans="1:13" ht="25.5">
      <c r="A70" s="333" t="s">
        <v>299</v>
      </c>
      <c r="B70" s="334" t="s">
        <v>300</v>
      </c>
      <c r="C70" s="333" t="s">
        <v>178</v>
      </c>
      <c r="D70" s="335">
        <v>213</v>
      </c>
      <c r="E70" s="335"/>
      <c r="F70" s="335"/>
      <c r="G70" s="341">
        <v>213</v>
      </c>
      <c r="H70" s="335"/>
      <c r="I70" s="335"/>
      <c r="J70" s="335" t="s">
        <v>78</v>
      </c>
      <c r="K70" s="336"/>
      <c r="L70" s="340"/>
      <c r="M70" s="339"/>
    </row>
    <row r="71" spans="1:13" ht="99">
      <c r="A71" s="333" t="s">
        <v>301</v>
      </c>
      <c r="B71" s="334" t="s">
        <v>302</v>
      </c>
      <c r="C71" s="333" t="s">
        <v>178</v>
      </c>
      <c r="D71" s="335">
        <v>55000</v>
      </c>
      <c r="E71" s="335"/>
      <c r="F71" s="335"/>
      <c r="G71" s="341">
        <v>55000</v>
      </c>
      <c r="H71" s="335"/>
      <c r="I71" s="335"/>
      <c r="J71" s="335" t="s">
        <v>78</v>
      </c>
      <c r="K71" s="337" t="s">
        <v>215</v>
      </c>
      <c r="L71" s="340"/>
      <c r="M71" s="339"/>
    </row>
    <row r="72" spans="1:13" ht="99">
      <c r="A72" s="333" t="s">
        <v>303</v>
      </c>
      <c r="B72" s="334" t="s">
        <v>304</v>
      </c>
      <c r="C72" s="333" t="s">
        <v>178</v>
      </c>
      <c r="D72" s="335">
        <v>5000</v>
      </c>
      <c r="E72" s="335"/>
      <c r="F72" s="335"/>
      <c r="G72" s="341">
        <v>5000</v>
      </c>
      <c r="H72" s="335"/>
      <c r="I72" s="335"/>
      <c r="J72" s="335" t="s">
        <v>78</v>
      </c>
      <c r="K72" s="337" t="s">
        <v>215</v>
      </c>
      <c r="L72" s="340"/>
      <c r="M72" s="339"/>
    </row>
    <row r="73" spans="1:13" ht="25.5">
      <c r="A73" s="333" t="s">
        <v>240</v>
      </c>
      <c r="B73" s="334" t="s">
        <v>241</v>
      </c>
      <c r="C73" s="333" t="s">
        <v>178</v>
      </c>
      <c r="D73" s="335">
        <v>66</v>
      </c>
      <c r="E73" s="335"/>
      <c r="F73" s="335"/>
      <c r="G73" s="341">
        <v>66</v>
      </c>
      <c r="H73" s="335"/>
      <c r="I73" s="335"/>
      <c r="J73" s="335" t="s">
        <v>78</v>
      </c>
      <c r="K73" s="336"/>
      <c r="L73" s="340"/>
      <c r="M73" s="339"/>
    </row>
    <row r="74" spans="1:13" ht="76.5">
      <c r="A74" s="333" t="s">
        <v>258</v>
      </c>
      <c r="B74" s="334" t="s">
        <v>305</v>
      </c>
      <c r="C74" s="333" t="s">
        <v>178</v>
      </c>
      <c r="D74" s="335">
        <v>140</v>
      </c>
      <c r="E74" s="335"/>
      <c r="F74" s="335"/>
      <c r="G74" s="341">
        <v>140</v>
      </c>
      <c r="H74" s="335"/>
      <c r="I74" s="335"/>
      <c r="J74" s="335" t="s">
        <v>78</v>
      </c>
      <c r="K74" s="336"/>
      <c r="L74" s="340"/>
      <c r="M74" s="339"/>
    </row>
    <row r="75" spans="1:13" ht="89.25">
      <c r="A75" s="333" t="s">
        <v>306</v>
      </c>
      <c r="B75" s="334" t="s">
        <v>307</v>
      </c>
      <c r="C75" s="333" t="s">
        <v>178</v>
      </c>
      <c r="D75" s="335">
        <v>180</v>
      </c>
      <c r="E75" s="335"/>
      <c r="F75" s="335"/>
      <c r="G75" s="341">
        <v>180</v>
      </c>
      <c r="H75" s="335"/>
      <c r="I75" s="335"/>
      <c r="J75" s="335" t="s">
        <v>78</v>
      </c>
      <c r="K75" s="336"/>
      <c r="L75" s="340"/>
      <c r="M75" s="339"/>
    </row>
    <row r="76" spans="1:13" ht="75">
      <c r="A76" s="333" t="s">
        <v>263</v>
      </c>
      <c r="B76" s="334" t="s">
        <v>264</v>
      </c>
      <c r="C76" s="333" t="s">
        <v>178</v>
      </c>
      <c r="D76" s="335">
        <v>3600</v>
      </c>
      <c r="E76" s="335"/>
      <c r="F76" s="335"/>
      <c r="G76" s="341">
        <v>3600</v>
      </c>
      <c r="H76" s="335"/>
      <c r="I76" s="335"/>
      <c r="J76" s="335" t="s">
        <v>78</v>
      </c>
      <c r="K76" s="337" t="s">
        <v>228</v>
      </c>
      <c r="L76" s="340"/>
      <c r="M76" s="339"/>
    </row>
    <row r="77" spans="1:13" ht="38.25">
      <c r="A77" s="333" t="s">
        <v>308</v>
      </c>
      <c r="B77" s="334" t="s">
        <v>309</v>
      </c>
      <c r="C77" s="333" t="s">
        <v>189</v>
      </c>
      <c r="D77" s="335">
        <v>9940</v>
      </c>
      <c r="E77" s="335"/>
      <c r="F77" s="335"/>
      <c r="G77" s="341">
        <v>4370.72</v>
      </c>
      <c r="H77" s="335"/>
      <c r="I77" s="335"/>
      <c r="J77" s="335" t="s">
        <v>78</v>
      </c>
      <c r="K77" s="336"/>
      <c r="L77" s="340"/>
      <c r="M77" s="339"/>
    </row>
    <row r="78" spans="1:13" ht="51">
      <c r="A78" s="333" t="s">
        <v>310</v>
      </c>
      <c r="B78" s="334" t="s">
        <v>311</v>
      </c>
      <c r="C78" s="333" t="s">
        <v>189</v>
      </c>
      <c r="D78" s="335">
        <v>9994.6</v>
      </c>
      <c r="E78" s="335"/>
      <c r="F78" s="335"/>
      <c r="G78" s="341">
        <v>4132.96</v>
      </c>
      <c r="H78" s="335"/>
      <c r="I78" s="335"/>
      <c r="J78" s="335" t="s">
        <v>78</v>
      </c>
      <c r="K78" s="336"/>
      <c r="L78" s="340"/>
      <c r="M78" s="339"/>
    </row>
    <row r="79" spans="1:13" ht="51">
      <c r="A79" s="333" t="s">
        <v>310</v>
      </c>
      <c r="B79" s="334" t="s">
        <v>311</v>
      </c>
      <c r="C79" s="333" t="s">
        <v>189</v>
      </c>
      <c r="D79" s="335">
        <v>155</v>
      </c>
      <c r="E79" s="335"/>
      <c r="F79" s="335"/>
      <c r="G79" s="341">
        <v>155</v>
      </c>
      <c r="H79" s="335"/>
      <c r="I79" s="335"/>
      <c r="J79" s="335" t="s">
        <v>78</v>
      </c>
      <c r="K79" s="336" t="s">
        <v>443</v>
      </c>
      <c r="L79" s="340"/>
      <c r="M79" s="339"/>
    </row>
    <row r="80" spans="1:13" ht="51">
      <c r="A80" s="333" t="s">
        <v>312</v>
      </c>
      <c r="B80" s="334" t="s">
        <v>313</v>
      </c>
      <c r="C80" s="333" t="s">
        <v>189</v>
      </c>
      <c r="D80" s="335">
        <v>13971.199999999999</v>
      </c>
      <c r="E80" s="335"/>
      <c r="F80" s="335"/>
      <c r="G80" s="341">
        <v>13971.2</v>
      </c>
      <c r="H80" s="335"/>
      <c r="I80" s="335"/>
      <c r="J80" s="335" t="s">
        <v>78</v>
      </c>
      <c r="K80" s="336"/>
      <c r="L80" s="340"/>
      <c r="M80" s="339"/>
    </row>
    <row r="81" spans="1:13" ht="25.5">
      <c r="A81" s="333" t="s">
        <v>314</v>
      </c>
      <c r="B81" s="334" t="s">
        <v>315</v>
      </c>
      <c r="C81" s="333" t="s">
        <v>184</v>
      </c>
      <c r="D81" s="335">
        <v>322000.34000000003</v>
      </c>
      <c r="E81" s="335"/>
      <c r="F81" s="335"/>
      <c r="G81" s="341">
        <v>89854.29</v>
      </c>
      <c r="H81" s="335"/>
      <c r="I81" s="335"/>
      <c r="J81" s="335" t="s">
        <v>78</v>
      </c>
      <c r="K81" s="336"/>
      <c r="L81" s="340"/>
      <c r="M81" s="339"/>
    </row>
    <row r="82" spans="1:13" ht="25.5">
      <c r="A82" s="333" t="s">
        <v>688</v>
      </c>
      <c r="B82" s="334" t="s">
        <v>315</v>
      </c>
      <c r="C82" s="333" t="s">
        <v>184</v>
      </c>
      <c r="D82" s="335">
        <v>21500</v>
      </c>
      <c r="E82" s="335"/>
      <c r="F82" s="335"/>
      <c r="G82" s="341">
        <v>21474.799999999999</v>
      </c>
      <c r="H82" s="335"/>
      <c r="I82" s="335"/>
      <c r="J82" s="335" t="s">
        <v>78</v>
      </c>
      <c r="K82" s="336" t="s">
        <v>443</v>
      </c>
      <c r="L82" s="340"/>
      <c r="M82" s="339"/>
    </row>
    <row r="83" spans="1:13" ht="38.25">
      <c r="A83" s="333" t="s">
        <v>316</v>
      </c>
      <c r="B83" s="334" t="s">
        <v>317</v>
      </c>
      <c r="C83" s="333" t="s">
        <v>189</v>
      </c>
      <c r="D83" s="335">
        <v>15928.82</v>
      </c>
      <c r="E83" s="335"/>
      <c r="F83" s="335"/>
      <c r="G83" s="341">
        <v>8872.67</v>
      </c>
      <c r="H83" s="335"/>
      <c r="I83" s="335"/>
      <c r="J83" s="335" t="s">
        <v>78</v>
      </c>
      <c r="K83" s="336"/>
      <c r="L83" s="340"/>
      <c r="M83" s="339"/>
    </row>
    <row r="84" spans="1:13" ht="25.5">
      <c r="A84" s="333" t="s">
        <v>318</v>
      </c>
      <c r="B84" s="334" t="s">
        <v>319</v>
      </c>
      <c r="C84" s="333" t="s">
        <v>178</v>
      </c>
      <c r="D84" s="335">
        <v>80</v>
      </c>
      <c r="E84" s="335"/>
      <c r="F84" s="335"/>
      <c r="G84" s="341">
        <v>80</v>
      </c>
      <c r="H84" s="335"/>
      <c r="I84" s="335"/>
      <c r="J84" s="335" t="s">
        <v>78</v>
      </c>
      <c r="K84" s="336"/>
      <c r="L84" s="340"/>
      <c r="M84" s="339"/>
    </row>
    <row r="85" spans="1:13" ht="25.5">
      <c r="A85" s="333" t="s">
        <v>318</v>
      </c>
      <c r="B85" s="334" t="s">
        <v>320</v>
      </c>
      <c r="C85" s="333" t="s">
        <v>178</v>
      </c>
      <c r="D85" s="335">
        <v>60</v>
      </c>
      <c r="E85" s="335"/>
      <c r="F85" s="335"/>
      <c r="G85" s="341">
        <v>60</v>
      </c>
      <c r="H85" s="335"/>
      <c r="I85" s="335"/>
      <c r="J85" s="335" t="s">
        <v>78</v>
      </c>
      <c r="K85" s="336"/>
      <c r="L85" s="340"/>
      <c r="M85" s="339"/>
    </row>
    <row r="86" spans="1:13" ht="25.5">
      <c r="A86" s="333" t="s">
        <v>318</v>
      </c>
      <c r="B86" s="334" t="s">
        <v>321</v>
      </c>
      <c r="C86" s="333" t="s">
        <v>178</v>
      </c>
      <c r="D86" s="335">
        <v>47</v>
      </c>
      <c r="E86" s="335"/>
      <c r="F86" s="335"/>
      <c r="G86" s="341">
        <v>47</v>
      </c>
      <c r="H86" s="335"/>
      <c r="I86" s="335"/>
      <c r="J86" s="335" t="s">
        <v>78</v>
      </c>
      <c r="K86" s="336"/>
      <c r="L86" s="340"/>
      <c r="M86" s="339"/>
    </row>
    <row r="87" spans="1:13" ht="99">
      <c r="A87" s="333" t="s">
        <v>322</v>
      </c>
      <c r="B87" s="334" t="s">
        <v>323</v>
      </c>
      <c r="C87" s="333" t="s">
        <v>178</v>
      </c>
      <c r="D87" s="335">
        <v>2375</v>
      </c>
      <c r="E87" s="335"/>
      <c r="F87" s="335"/>
      <c r="G87" s="341">
        <v>2375</v>
      </c>
      <c r="H87" s="335"/>
      <c r="I87" s="335"/>
      <c r="J87" s="335" t="s">
        <v>78</v>
      </c>
      <c r="K87" s="337" t="s">
        <v>212</v>
      </c>
      <c r="L87" s="340"/>
      <c r="M87" s="339"/>
    </row>
    <row r="88" spans="1:13" ht="99">
      <c r="A88" s="333" t="s">
        <v>324</v>
      </c>
      <c r="B88" s="334" t="s">
        <v>325</v>
      </c>
      <c r="C88" s="333" t="s">
        <v>178</v>
      </c>
      <c r="D88" s="335">
        <v>1500</v>
      </c>
      <c r="E88" s="335"/>
      <c r="F88" s="335"/>
      <c r="G88" s="341">
        <v>1500</v>
      </c>
      <c r="H88" s="335"/>
      <c r="I88" s="335"/>
      <c r="J88" s="335" t="s">
        <v>78</v>
      </c>
      <c r="K88" s="337" t="s">
        <v>212</v>
      </c>
      <c r="L88" s="340"/>
      <c r="M88" s="339"/>
    </row>
    <row r="89" spans="1:13" ht="25.5">
      <c r="A89" s="333" t="s">
        <v>326</v>
      </c>
      <c r="B89" s="334" t="s">
        <v>327</v>
      </c>
      <c r="C89" s="333" t="s">
        <v>184</v>
      </c>
      <c r="D89" s="335">
        <v>6695.3</v>
      </c>
      <c r="E89" s="335"/>
      <c r="F89" s="335"/>
      <c r="G89" s="341">
        <v>5415.06</v>
      </c>
      <c r="H89" s="335"/>
      <c r="I89" s="335"/>
      <c r="J89" s="335" t="s">
        <v>78</v>
      </c>
      <c r="K89" s="336"/>
      <c r="L89" s="340"/>
      <c r="M89" s="339"/>
    </row>
    <row r="90" spans="1:13" ht="38.25">
      <c r="A90" s="333" t="s">
        <v>328</v>
      </c>
      <c r="B90" s="334" t="s">
        <v>329</v>
      </c>
      <c r="C90" s="333" t="s">
        <v>189</v>
      </c>
      <c r="D90" s="335">
        <v>324.5</v>
      </c>
      <c r="E90" s="335"/>
      <c r="F90" s="335"/>
      <c r="G90" s="341">
        <v>324.5</v>
      </c>
      <c r="H90" s="335"/>
      <c r="I90" s="335"/>
      <c r="J90" s="335" t="s">
        <v>78</v>
      </c>
      <c r="K90" s="336"/>
      <c r="L90" s="340"/>
      <c r="M90" s="339"/>
    </row>
    <row r="91" spans="1:13" ht="38.25">
      <c r="A91" s="333" t="s">
        <v>293</v>
      </c>
      <c r="B91" s="334" t="s">
        <v>330</v>
      </c>
      <c r="C91" s="333" t="s">
        <v>189</v>
      </c>
      <c r="D91" s="335">
        <v>2478</v>
      </c>
      <c r="E91" s="335"/>
      <c r="F91" s="335"/>
      <c r="G91" s="341">
        <v>2478</v>
      </c>
      <c r="H91" s="335"/>
      <c r="I91" s="335"/>
      <c r="J91" s="335" t="s">
        <v>78</v>
      </c>
      <c r="K91" s="336"/>
      <c r="L91" s="340"/>
      <c r="M91" s="339"/>
    </row>
    <row r="92" spans="1:13" ht="51">
      <c r="A92" s="333" t="s">
        <v>331</v>
      </c>
      <c r="B92" s="334" t="s">
        <v>332</v>
      </c>
      <c r="C92" s="333" t="s">
        <v>178</v>
      </c>
      <c r="D92" s="335">
        <v>360</v>
      </c>
      <c r="E92" s="335"/>
      <c r="F92" s="335"/>
      <c r="G92" s="341">
        <v>360</v>
      </c>
      <c r="H92" s="335"/>
      <c r="I92" s="335"/>
      <c r="J92" s="335" t="s">
        <v>78</v>
      </c>
      <c r="K92" s="336"/>
      <c r="L92" s="340"/>
      <c r="M92" s="339"/>
    </row>
    <row r="93" spans="1:13" ht="38.25">
      <c r="A93" s="333" t="s">
        <v>244</v>
      </c>
      <c r="B93" s="334" t="s">
        <v>245</v>
      </c>
      <c r="C93" s="333" t="s">
        <v>178</v>
      </c>
      <c r="D93" s="335">
        <v>726</v>
      </c>
      <c r="E93" s="335"/>
      <c r="F93" s="335"/>
      <c r="G93" s="341">
        <v>726</v>
      </c>
      <c r="H93" s="335"/>
      <c r="I93" s="335"/>
      <c r="J93" s="335" t="s">
        <v>78</v>
      </c>
      <c r="K93" s="336"/>
      <c r="L93" s="340"/>
      <c r="M93" s="339"/>
    </row>
    <row r="94" spans="1:13" ht="25.5">
      <c r="A94" s="333" t="s">
        <v>246</v>
      </c>
      <c r="B94" s="334" t="s">
        <v>247</v>
      </c>
      <c r="C94" s="333" t="s">
        <v>178</v>
      </c>
      <c r="D94" s="335">
        <v>604.79999999999995</v>
      </c>
      <c r="E94" s="335"/>
      <c r="F94" s="335"/>
      <c r="G94" s="341">
        <v>604.79999999999995</v>
      </c>
      <c r="H94" s="335"/>
      <c r="I94" s="335"/>
      <c r="J94" s="335" t="s">
        <v>78</v>
      </c>
      <c r="K94" s="336"/>
      <c r="L94" s="340"/>
      <c r="M94" s="339"/>
    </row>
    <row r="95" spans="1:13" ht="38.25">
      <c r="A95" s="333" t="s">
        <v>333</v>
      </c>
      <c r="B95" s="334" t="s">
        <v>334</v>
      </c>
      <c r="C95" s="333" t="s">
        <v>189</v>
      </c>
      <c r="D95" s="335">
        <v>7174.4</v>
      </c>
      <c r="E95" s="335"/>
      <c r="F95" s="335"/>
      <c r="G95" s="341">
        <v>7174.4</v>
      </c>
      <c r="H95" s="335"/>
      <c r="I95" s="335"/>
      <c r="J95" s="335" t="s">
        <v>78</v>
      </c>
      <c r="K95" s="336"/>
      <c r="L95" s="340"/>
      <c r="M95" s="339"/>
    </row>
    <row r="96" spans="1:13" ht="25.5">
      <c r="A96" s="333" t="s">
        <v>335</v>
      </c>
      <c r="B96" s="334" t="s">
        <v>336</v>
      </c>
      <c r="C96" s="333" t="s">
        <v>178</v>
      </c>
      <c r="D96" s="335">
        <v>1062</v>
      </c>
      <c r="E96" s="335"/>
      <c r="F96" s="335"/>
      <c r="G96" s="341">
        <v>1062</v>
      </c>
      <c r="H96" s="335"/>
      <c r="I96" s="335"/>
      <c r="J96" s="335" t="s">
        <v>78</v>
      </c>
      <c r="K96" s="336"/>
      <c r="L96" s="340"/>
      <c r="M96" s="339"/>
    </row>
    <row r="97" spans="1:13" ht="25.5">
      <c r="A97" s="333" t="s">
        <v>337</v>
      </c>
      <c r="B97" s="334" t="s">
        <v>338</v>
      </c>
      <c r="C97" s="333" t="s">
        <v>178</v>
      </c>
      <c r="D97" s="335">
        <v>628</v>
      </c>
      <c r="E97" s="335"/>
      <c r="F97" s="335"/>
      <c r="G97" s="341">
        <v>628</v>
      </c>
      <c r="H97" s="335"/>
      <c r="I97" s="335"/>
      <c r="J97" s="335" t="s">
        <v>78</v>
      </c>
      <c r="K97" s="336"/>
      <c r="L97" s="340"/>
      <c r="M97" s="339"/>
    </row>
    <row r="98" spans="1:13" ht="127.5">
      <c r="A98" s="333" t="s">
        <v>357</v>
      </c>
      <c r="B98" s="334" t="s">
        <v>227</v>
      </c>
      <c r="C98" s="333" t="s">
        <v>178</v>
      </c>
      <c r="D98" s="335">
        <v>3600</v>
      </c>
      <c r="E98" s="335"/>
      <c r="F98" s="335"/>
      <c r="G98" s="341">
        <v>3600</v>
      </c>
      <c r="H98" s="335"/>
      <c r="I98" s="335"/>
      <c r="J98" s="335" t="s">
        <v>78</v>
      </c>
      <c r="K98" s="337" t="s">
        <v>228</v>
      </c>
      <c r="L98" s="340"/>
      <c r="M98" s="339"/>
    </row>
    <row r="99" spans="1:13" ht="25.5">
      <c r="A99" s="333" t="s">
        <v>386</v>
      </c>
      <c r="B99" s="334" t="s">
        <v>387</v>
      </c>
      <c r="C99" s="333" t="s">
        <v>178</v>
      </c>
      <c r="D99" s="335">
        <v>30</v>
      </c>
      <c r="E99" s="335"/>
      <c r="F99" s="335"/>
      <c r="G99" s="341">
        <v>30</v>
      </c>
      <c r="H99" s="335"/>
      <c r="I99" s="335"/>
      <c r="J99" s="335" t="s">
        <v>78</v>
      </c>
      <c r="K99" s="337"/>
      <c r="L99" s="340"/>
      <c r="M99" s="339"/>
    </row>
    <row r="100" spans="1:13" ht="25.5">
      <c r="A100" s="333" t="s">
        <v>240</v>
      </c>
      <c r="B100" s="334" t="s">
        <v>241</v>
      </c>
      <c r="C100" s="333" t="s">
        <v>178</v>
      </c>
      <c r="D100" s="335">
        <v>110</v>
      </c>
      <c r="E100" s="335"/>
      <c r="F100" s="335"/>
      <c r="G100" s="341">
        <v>110</v>
      </c>
      <c r="H100" s="335"/>
      <c r="I100" s="335"/>
      <c r="J100" s="335" t="s">
        <v>78</v>
      </c>
      <c r="K100" s="337"/>
      <c r="L100" s="340"/>
      <c r="M100" s="339"/>
    </row>
    <row r="101" spans="1:13" ht="25.5">
      <c r="A101" s="333" t="s">
        <v>299</v>
      </c>
      <c r="B101" s="334" t="s">
        <v>388</v>
      </c>
      <c r="C101" s="333" t="s">
        <v>178</v>
      </c>
      <c r="D101" s="335">
        <v>498</v>
      </c>
      <c r="E101" s="335"/>
      <c r="F101" s="335"/>
      <c r="G101" s="341">
        <v>498</v>
      </c>
      <c r="H101" s="335"/>
      <c r="I101" s="335"/>
      <c r="J101" s="335" t="s">
        <v>78</v>
      </c>
      <c r="K101" s="337"/>
      <c r="L101" s="340"/>
      <c r="M101" s="339"/>
    </row>
    <row r="102" spans="1:13" ht="38.25">
      <c r="A102" s="333" t="s">
        <v>308</v>
      </c>
      <c r="B102" s="334" t="s">
        <v>389</v>
      </c>
      <c r="C102" s="333" t="s">
        <v>189</v>
      </c>
      <c r="D102" s="335">
        <v>10247.280000000001</v>
      </c>
      <c r="E102" s="335"/>
      <c r="F102" s="335"/>
      <c r="G102" s="341">
        <v>280.65999999999997</v>
      </c>
      <c r="H102" s="335"/>
      <c r="I102" s="335"/>
      <c r="J102" s="335" t="s">
        <v>78</v>
      </c>
      <c r="K102" s="337"/>
      <c r="L102" s="340"/>
      <c r="M102" s="339"/>
    </row>
    <row r="103" spans="1:13" ht="25.5">
      <c r="A103" s="333" t="s">
        <v>390</v>
      </c>
      <c r="B103" s="334" t="s">
        <v>391</v>
      </c>
      <c r="C103" s="333" t="s">
        <v>184</v>
      </c>
      <c r="D103" s="335">
        <v>66185.399999999994</v>
      </c>
      <c r="E103" s="335"/>
      <c r="F103" s="335"/>
      <c r="G103" s="341">
        <v>0</v>
      </c>
      <c r="H103" s="335"/>
      <c r="I103" s="335"/>
      <c r="J103" s="335" t="s">
        <v>78</v>
      </c>
      <c r="K103" s="337"/>
      <c r="L103" s="340"/>
      <c r="M103" s="339"/>
    </row>
    <row r="104" spans="1:13" ht="25.5">
      <c r="A104" s="333" t="s">
        <v>310</v>
      </c>
      <c r="B104" s="334" t="s">
        <v>392</v>
      </c>
      <c r="C104" s="333" t="s">
        <v>178</v>
      </c>
      <c r="D104" s="335">
        <v>365</v>
      </c>
      <c r="E104" s="335"/>
      <c r="F104" s="335"/>
      <c r="G104" s="341">
        <v>365</v>
      </c>
      <c r="H104" s="335"/>
      <c r="I104" s="335"/>
      <c r="J104" s="335" t="s">
        <v>78</v>
      </c>
      <c r="K104" s="337"/>
      <c r="L104" s="340"/>
      <c r="M104" s="339"/>
    </row>
    <row r="105" spans="1:13" ht="25.5">
      <c r="A105" s="333" t="s">
        <v>299</v>
      </c>
      <c r="B105" s="334" t="s">
        <v>363</v>
      </c>
      <c r="C105" s="333" t="s">
        <v>178</v>
      </c>
      <c r="D105" s="335">
        <v>190</v>
      </c>
      <c r="E105" s="335"/>
      <c r="F105" s="335"/>
      <c r="G105" s="341">
        <v>190</v>
      </c>
      <c r="H105" s="335"/>
      <c r="I105" s="335"/>
      <c r="J105" s="335" t="s">
        <v>78</v>
      </c>
      <c r="K105" s="337"/>
      <c r="L105" s="340"/>
      <c r="M105" s="339"/>
    </row>
    <row r="106" spans="1:13" ht="38.25">
      <c r="A106" s="333" t="s">
        <v>393</v>
      </c>
      <c r="B106" s="334" t="s">
        <v>394</v>
      </c>
      <c r="C106" s="333" t="s">
        <v>189</v>
      </c>
      <c r="D106" s="335">
        <v>967.6</v>
      </c>
      <c r="E106" s="335"/>
      <c r="F106" s="335"/>
      <c r="G106" s="341">
        <v>967.6</v>
      </c>
      <c r="H106" s="335"/>
      <c r="I106" s="335"/>
      <c r="J106" s="335" t="s">
        <v>78</v>
      </c>
      <c r="K106" s="337"/>
      <c r="L106" s="340"/>
      <c r="M106" s="339"/>
    </row>
    <row r="107" spans="1:13" ht="38.25">
      <c r="A107" s="333" t="s">
        <v>395</v>
      </c>
      <c r="B107" s="334" t="s">
        <v>396</v>
      </c>
      <c r="C107" s="333" t="s">
        <v>189</v>
      </c>
      <c r="D107" s="335">
        <v>672.6</v>
      </c>
      <c r="E107" s="335"/>
      <c r="F107" s="335"/>
      <c r="G107" s="341">
        <v>672.6</v>
      </c>
      <c r="H107" s="335"/>
      <c r="I107" s="335"/>
      <c r="J107" s="335" t="s">
        <v>78</v>
      </c>
      <c r="K107" s="337"/>
      <c r="L107" s="340"/>
      <c r="M107" s="339"/>
    </row>
    <row r="108" spans="1:13" ht="25.5">
      <c r="A108" s="333" t="s">
        <v>254</v>
      </c>
      <c r="B108" s="334" t="s">
        <v>255</v>
      </c>
      <c r="C108" s="333" t="s">
        <v>178</v>
      </c>
      <c r="D108" s="335">
        <v>20000</v>
      </c>
      <c r="E108" s="335"/>
      <c r="F108" s="335"/>
      <c r="G108" s="341">
        <v>8568</v>
      </c>
      <c r="H108" s="335"/>
      <c r="I108" s="335"/>
      <c r="J108" s="335" t="s">
        <v>78</v>
      </c>
      <c r="K108" s="337"/>
      <c r="L108" s="340"/>
      <c r="M108" s="339"/>
    </row>
    <row r="109" spans="1:13" ht="25.5">
      <c r="A109" s="333" t="s">
        <v>397</v>
      </c>
      <c r="B109" s="334" t="s">
        <v>398</v>
      </c>
      <c r="C109" s="333" t="s">
        <v>178</v>
      </c>
      <c r="D109" s="335">
        <v>180</v>
      </c>
      <c r="E109" s="335"/>
      <c r="F109" s="335"/>
      <c r="G109" s="341">
        <v>180</v>
      </c>
      <c r="H109" s="335"/>
      <c r="I109" s="335"/>
      <c r="J109" s="335" t="s">
        <v>78</v>
      </c>
      <c r="K109" s="337"/>
      <c r="L109" s="340"/>
      <c r="M109" s="339"/>
    </row>
    <row r="110" spans="1:13" ht="25.5">
      <c r="A110" s="333" t="s">
        <v>399</v>
      </c>
      <c r="B110" s="334" t="s">
        <v>400</v>
      </c>
      <c r="C110" s="333" t="s">
        <v>178</v>
      </c>
      <c r="D110" s="335">
        <v>120</v>
      </c>
      <c r="E110" s="335"/>
      <c r="F110" s="335"/>
      <c r="G110" s="341">
        <v>120</v>
      </c>
      <c r="H110" s="335"/>
      <c r="I110" s="335"/>
      <c r="J110" s="335" t="s">
        <v>78</v>
      </c>
      <c r="K110" s="337"/>
      <c r="L110" s="340"/>
      <c r="M110" s="339"/>
    </row>
    <row r="111" spans="1:13" ht="99">
      <c r="A111" s="333" t="s">
        <v>401</v>
      </c>
      <c r="B111" s="334" t="s">
        <v>402</v>
      </c>
      <c r="C111" s="333" t="s">
        <v>178</v>
      </c>
      <c r="D111" s="335">
        <v>3099.97</v>
      </c>
      <c r="E111" s="335"/>
      <c r="F111" s="335"/>
      <c r="G111" s="341">
        <v>3099.97</v>
      </c>
      <c r="H111" s="335"/>
      <c r="I111" s="335"/>
      <c r="J111" s="335" t="s">
        <v>78</v>
      </c>
      <c r="K111" s="337" t="s">
        <v>212</v>
      </c>
      <c r="L111" s="340"/>
      <c r="M111" s="339"/>
    </row>
    <row r="112" spans="1:13" ht="99">
      <c r="A112" s="333" t="s">
        <v>401</v>
      </c>
      <c r="B112" s="334" t="s">
        <v>403</v>
      </c>
      <c r="C112" s="333" t="s">
        <v>178</v>
      </c>
      <c r="D112" s="335">
        <v>8362.68</v>
      </c>
      <c r="E112" s="335"/>
      <c r="F112" s="335"/>
      <c r="G112" s="341">
        <v>8362.68</v>
      </c>
      <c r="H112" s="335"/>
      <c r="I112" s="335"/>
      <c r="J112" s="335" t="s">
        <v>78</v>
      </c>
      <c r="K112" s="337" t="s">
        <v>212</v>
      </c>
      <c r="L112" s="340"/>
      <c r="M112" s="339"/>
    </row>
    <row r="113" spans="1:13" ht="38.25">
      <c r="A113" s="333" t="s">
        <v>404</v>
      </c>
      <c r="B113" s="334" t="s">
        <v>405</v>
      </c>
      <c r="C113" s="333" t="s">
        <v>189</v>
      </c>
      <c r="D113" s="335">
        <v>4484</v>
      </c>
      <c r="E113" s="335"/>
      <c r="F113" s="335"/>
      <c r="G113" s="341">
        <v>4484</v>
      </c>
      <c r="H113" s="335"/>
      <c r="I113" s="335"/>
      <c r="J113" s="335" t="s">
        <v>78</v>
      </c>
      <c r="K113" s="337"/>
      <c r="L113" s="340"/>
      <c r="M113" s="339"/>
    </row>
    <row r="114" spans="1:13" ht="51">
      <c r="A114" s="333" t="s">
        <v>406</v>
      </c>
      <c r="B114" s="334" t="s">
        <v>407</v>
      </c>
      <c r="C114" s="333" t="s">
        <v>178</v>
      </c>
      <c r="D114" s="335">
        <v>1000</v>
      </c>
      <c r="E114" s="335"/>
      <c r="F114" s="335"/>
      <c r="G114" s="341">
        <v>1000</v>
      </c>
      <c r="H114" s="335"/>
      <c r="I114" s="335"/>
      <c r="J114" s="335" t="s">
        <v>78</v>
      </c>
      <c r="K114" s="337"/>
      <c r="L114" s="340"/>
      <c r="M114" s="339"/>
    </row>
    <row r="115" spans="1:13" ht="99">
      <c r="A115" s="333" t="s">
        <v>408</v>
      </c>
      <c r="B115" s="334" t="s">
        <v>409</v>
      </c>
      <c r="C115" s="333" t="s">
        <v>178</v>
      </c>
      <c r="D115" s="335">
        <v>5000</v>
      </c>
      <c r="E115" s="335"/>
      <c r="F115" s="335"/>
      <c r="G115" s="341">
        <v>5000</v>
      </c>
      <c r="H115" s="335"/>
      <c r="I115" s="335"/>
      <c r="J115" s="335" t="s">
        <v>78</v>
      </c>
      <c r="K115" s="337" t="s">
        <v>212</v>
      </c>
      <c r="L115" s="340"/>
      <c r="M115" s="339"/>
    </row>
    <row r="116" spans="1:13" ht="127.5">
      <c r="A116" s="333" t="s">
        <v>357</v>
      </c>
      <c r="B116" s="334" t="s">
        <v>264</v>
      </c>
      <c r="C116" s="333" t="s">
        <v>178</v>
      </c>
      <c r="D116" s="335">
        <v>3600</v>
      </c>
      <c r="E116" s="335"/>
      <c r="F116" s="335"/>
      <c r="G116" s="341">
        <v>3600</v>
      </c>
      <c r="H116" s="335"/>
      <c r="I116" s="335"/>
      <c r="J116" s="335" t="s">
        <v>78</v>
      </c>
      <c r="K116" s="337" t="s">
        <v>228</v>
      </c>
      <c r="L116" s="340"/>
      <c r="M116" s="339"/>
    </row>
    <row r="117" spans="1:13" ht="38.25">
      <c r="A117" s="333" t="s">
        <v>410</v>
      </c>
      <c r="B117" s="334" t="s">
        <v>411</v>
      </c>
      <c r="C117" s="333" t="s">
        <v>189</v>
      </c>
      <c r="D117" s="335">
        <v>5734.7999999999993</v>
      </c>
      <c r="E117" s="335"/>
      <c r="F117" s="335"/>
      <c r="G117" s="341">
        <v>5734.8</v>
      </c>
      <c r="H117" s="335"/>
      <c r="I117" s="335"/>
      <c r="J117" s="335" t="s">
        <v>78</v>
      </c>
      <c r="K117" s="337"/>
      <c r="L117" s="340"/>
      <c r="M117" s="339"/>
    </row>
    <row r="118" spans="1:13" ht="25.5">
      <c r="A118" s="333" t="s">
        <v>248</v>
      </c>
      <c r="B118" s="334" t="s">
        <v>249</v>
      </c>
      <c r="C118" s="333" t="s">
        <v>178</v>
      </c>
      <c r="D118" s="335">
        <v>120</v>
      </c>
      <c r="E118" s="335"/>
      <c r="F118" s="335"/>
      <c r="G118" s="341">
        <v>120</v>
      </c>
      <c r="H118" s="335"/>
      <c r="I118" s="335"/>
      <c r="J118" s="335" t="s">
        <v>78</v>
      </c>
      <c r="K118" s="337"/>
      <c r="L118" s="340"/>
      <c r="M118" s="339"/>
    </row>
    <row r="119" spans="1:13" ht="38.25">
      <c r="A119" s="333" t="s">
        <v>312</v>
      </c>
      <c r="B119" s="334" t="s">
        <v>412</v>
      </c>
      <c r="C119" s="333" t="s">
        <v>189</v>
      </c>
      <c r="D119" s="335">
        <v>1875</v>
      </c>
      <c r="E119" s="335"/>
      <c r="F119" s="335"/>
      <c r="G119" s="341">
        <v>1875</v>
      </c>
      <c r="H119" s="335"/>
      <c r="I119" s="335"/>
      <c r="J119" s="335" t="s">
        <v>78</v>
      </c>
      <c r="K119" s="337" t="s">
        <v>440</v>
      </c>
      <c r="L119" s="340"/>
      <c r="M119" s="339"/>
    </row>
    <row r="120" spans="1:13" ht="25.5">
      <c r="A120" s="333" t="s">
        <v>413</v>
      </c>
      <c r="B120" s="334" t="s">
        <v>414</v>
      </c>
      <c r="C120" s="333" t="s">
        <v>184</v>
      </c>
      <c r="D120" s="335">
        <v>119.59</v>
      </c>
      <c r="E120" s="335"/>
      <c r="F120" s="335"/>
      <c r="G120" s="341">
        <v>0</v>
      </c>
      <c r="H120" s="335"/>
      <c r="I120" s="335"/>
      <c r="J120" s="335" t="s">
        <v>78</v>
      </c>
      <c r="K120" s="337" t="s">
        <v>440</v>
      </c>
      <c r="L120" s="340"/>
      <c r="M120" s="339"/>
    </row>
    <row r="121" spans="1:13" ht="25.5">
      <c r="A121" s="333" t="s">
        <v>413</v>
      </c>
      <c r="B121" s="334" t="s">
        <v>414</v>
      </c>
      <c r="C121" s="333" t="s">
        <v>184</v>
      </c>
      <c r="D121" s="335">
        <v>3.93</v>
      </c>
      <c r="E121" s="335"/>
      <c r="F121" s="335"/>
      <c r="G121" s="341">
        <v>3.93</v>
      </c>
      <c r="H121" s="335"/>
      <c r="I121" s="335"/>
      <c r="J121" s="335" t="s">
        <v>78</v>
      </c>
      <c r="K121" s="337" t="s">
        <v>440</v>
      </c>
      <c r="L121" s="340"/>
      <c r="M121" s="339"/>
    </row>
    <row r="122" spans="1:13" ht="25.5">
      <c r="A122" s="333" t="s">
        <v>316</v>
      </c>
      <c r="B122" s="334" t="s">
        <v>415</v>
      </c>
      <c r="C122" s="333" t="s">
        <v>173</v>
      </c>
      <c r="D122" s="335">
        <v>46200</v>
      </c>
      <c r="E122" s="335"/>
      <c r="F122" s="335"/>
      <c r="G122" s="341">
        <v>18480</v>
      </c>
      <c r="H122" s="335"/>
      <c r="I122" s="335"/>
      <c r="J122" s="335" t="s">
        <v>78</v>
      </c>
      <c r="K122" s="337"/>
      <c r="L122" s="340"/>
      <c r="M122" s="339"/>
    </row>
    <row r="123" spans="1:13" ht="25.5">
      <c r="A123" s="333" t="s">
        <v>318</v>
      </c>
      <c r="B123" s="334" t="s">
        <v>416</v>
      </c>
      <c r="C123" s="333" t="s">
        <v>178</v>
      </c>
      <c r="D123" s="335">
        <v>50</v>
      </c>
      <c r="E123" s="335"/>
      <c r="F123" s="335"/>
      <c r="G123" s="341">
        <v>50</v>
      </c>
      <c r="H123" s="335"/>
      <c r="I123" s="335"/>
      <c r="J123" s="335" t="s">
        <v>78</v>
      </c>
      <c r="K123" s="337"/>
      <c r="L123" s="340"/>
      <c r="M123" s="339"/>
    </row>
    <row r="124" spans="1:13" ht="51">
      <c r="A124" s="333" t="s">
        <v>331</v>
      </c>
      <c r="B124" s="334" t="s">
        <v>332</v>
      </c>
      <c r="C124" s="333" t="s">
        <v>178</v>
      </c>
      <c r="D124" s="335">
        <v>360</v>
      </c>
      <c r="E124" s="335"/>
      <c r="F124" s="335"/>
      <c r="G124" s="341">
        <v>360</v>
      </c>
      <c r="H124" s="335"/>
      <c r="I124" s="335"/>
      <c r="J124" s="335" t="s">
        <v>78</v>
      </c>
      <c r="K124" s="337"/>
      <c r="L124" s="340"/>
      <c r="M124" s="339"/>
    </row>
    <row r="125" spans="1:13" ht="38.25">
      <c r="A125" s="333" t="s">
        <v>310</v>
      </c>
      <c r="B125" s="334" t="s">
        <v>417</v>
      </c>
      <c r="C125" s="333" t="s">
        <v>189</v>
      </c>
      <c r="D125" s="335">
        <v>1805.4</v>
      </c>
      <c r="E125" s="335"/>
      <c r="F125" s="335"/>
      <c r="G125" s="341">
        <v>0</v>
      </c>
      <c r="H125" s="335"/>
      <c r="I125" s="335"/>
      <c r="J125" s="335" t="s">
        <v>78</v>
      </c>
      <c r="K125" s="337"/>
      <c r="L125" s="340"/>
      <c r="M125" s="339"/>
    </row>
    <row r="126" spans="1:13" ht="25.5">
      <c r="A126" s="333" t="s">
        <v>283</v>
      </c>
      <c r="B126" s="334" t="s">
        <v>251</v>
      </c>
      <c r="C126" s="333" t="s">
        <v>178</v>
      </c>
      <c r="D126" s="335">
        <v>3000</v>
      </c>
      <c r="E126" s="335"/>
      <c r="F126" s="335"/>
      <c r="G126" s="341">
        <v>152</v>
      </c>
      <c r="H126" s="335"/>
      <c r="I126" s="335"/>
      <c r="J126" s="335" t="s">
        <v>78</v>
      </c>
      <c r="K126" s="337"/>
      <c r="L126" s="340"/>
      <c r="M126" s="339"/>
    </row>
    <row r="127" spans="1:13" ht="25.5">
      <c r="A127" s="333" t="s">
        <v>287</v>
      </c>
      <c r="B127" s="334" t="s">
        <v>288</v>
      </c>
      <c r="C127" s="333" t="s">
        <v>178</v>
      </c>
      <c r="D127" s="335">
        <v>700</v>
      </c>
      <c r="E127" s="335"/>
      <c r="F127" s="335"/>
      <c r="G127" s="341">
        <v>700</v>
      </c>
      <c r="H127" s="335"/>
      <c r="I127" s="335"/>
      <c r="J127" s="335" t="s">
        <v>78</v>
      </c>
      <c r="K127" s="337"/>
      <c r="L127" s="340"/>
      <c r="M127" s="339"/>
    </row>
    <row r="128" spans="1:13" ht="25.5">
      <c r="A128" s="333" t="s">
        <v>401</v>
      </c>
      <c r="B128" s="334" t="s">
        <v>418</v>
      </c>
      <c r="C128" s="333" t="s">
        <v>190</v>
      </c>
      <c r="D128" s="335">
        <v>13250.25</v>
      </c>
      <c r="E128" s="335"/>
      <c r="F128" s="335"/>
      <c r="G128" s="341">
        <v>0</v>
      </c>
      <c r="H128" s="335"/>
      <c r="I128" s="335"/>
      <c r="J128" s="335" t="s">
        <v>78</v>
      </c>
      <c r="K128" s="337"/>
      <c r="L128" s="340"/>
      <c r="M128" s="339"/>
    </row>
    <row r="129" spans="1:13" ht="25.5">
      <c r="A129" s="333" t="s">
        <v>377</v>
      </c>
      <c r="B129" s="334" t="s">
        <v>438</v>
      </c>
      <c r="C129" s="333" t="s">
        <v>178</v>
      </c>
      <c r="D129" s="335">
        <v>1122</v>
      </c>
      <c r="E129" s="335"/>
      <c r="F129" s="335"/>
      <c r="G129" s="341">
        <v>1122</v>
      </c>
      <c r="H129" s="335"/>
      <c r="I129" s="335"/>
      <c r="J129" s="335" t="s">
        <v>78</v>
      </c>
      <c r="K129" s="337"/>
      <c r="L129" s="340"/>
      <c r="M129" s="339"/>
    </row>
    <row r="130" spans="1:13" ht="99">
      <c r="A130" s="333" t="s">
        <v>377</v>
      </c>
      <c r="B130" s="334" t="s">
        <v>419</v>
      </c>
      <c r="C130" s="333" t="s">
        <v>178</v>
      </c>
      <c r="D130" s="335">
        <v>1240</v>
      </c>
      <c r="E130" s="335"/>
      <c r="F130" s="335"/>
      <c r="G130" s="341">
        <v>1240</v>
      </c>
      <c r="H130" s="335"/>
      <c r="I130" s="335"/>
      <c r="J130" s="335" t="s">
        <v>78</v>
      </c>
      <c r="K130" s="337" t="s">
        <v>218</v>
      </c>
      <c r="L130" s="340"/>
      <c r="M130" s="339"/>
    </row>
    <row r="131" spans="1:13" ht="25.5">
      <c r="A131" s="333" t="s">
        <v>337</v>
      </c>
      <c r="B131" s="334" t="s">
        <v>420</v>
      </c>
      <c r="C131" s="333" t="s">
        <v>178</v>
      </c>
      <c r="D131" s="335">
        <v>180</v>
      </c>
      <c r="E131" s="335"/>
      <c r="F131" s="335"/>
      <c r="G131" s="341">
        <v>180</v>
      </c>
      <c r="H131" s="335"/>
      <c r="I131" s="335"/>
      <c r="J131" s="335" t="s">
        <v>78</v>
      </c>
      <c r="K131" s="337"/>
      <c r="L131" s="340"/>
      <c r="M131" s="339"/>
    </row>
    <row r="132" spans="1:13" ht="25.5">
      <c r="A132" s="333" t="s">
        <v>421</v>
      </c>
      <c r="B132" s="334" t="s">
        <v>422</v>
      </c>
      <c r="C132" s="333" t="s">
        <v>178</v>
      </c>
      <c r="D132" s="335">
        <v>300</v>
      </c>
      <c r="E132" s="335"/>
      <c r="F132" s="335"/>
      <c r="G132" s="341">
        <v>300</v>
      </c>
      <c r="H132" s="335"/>
      <c r="I132" s="335"/>
      <c r="J132" s="335" t="s">
        <v>78</v>
      </c>
      <c r="K132" s="337"/>
      <c r="L132" s="340"/>
      <c r="M132" s="339"/>
    </row>
    <row r="133" spans="1:13" ht="99">
      <c r="A133" s="333" t="s">
        <v>423</v>
      </c>
      <c r="B133" s="334" t="s">
        <v>424</v>
      </c>
      <c r="C133" s="333" t="s">
        <v>178</v>
      </c>
      <c r="D133" s="335">
        <v>1350</v>
      </c>
      <c r="E133" s="335"/>
      <c r="F133" s="335"/>
      <c r="G133" s="341">
        <v>1350</v>
      </c>
      <c r="H133" s="335"/>
      <c r="I133" s="335"/>
      <c r="J133" s="335" t="s">
        <v>78</v>
      </c>
      <c r="K133" s="337" t="s">
        <v>218</v>
      </c>
      <c r="L133" s="340"/>
      <c r="M133" s="339"/>
    </row>
    <row r="134" spans="1:13" ht="99">
      <c r="A134" s="333" t="s">
        <v>425</v>
      </c>
      <c r="B134" s="334" t="s">
        <v>437</v>
      </c>
      <c r="C134" s="333" t="s">
        <v>178</v>
      </c>
      <c r="D134" s="335">
        <v>1400</v>
      </c>
      <c r="E134" s="335"/>
      <c r="F134" s="335"/>
      <c r="G134" s="341">
        <v>1400</v>
      </c>
      <c r="H134" s="335"/>
      <c r="I134" s="335"/>
      <c r="J134" s="335" t="s">
        <v>78</v>
      </c>
      <c r="K134" s="337" t="s">
        <v>218</v>
      </c>
      <c r="L134" s="340"/>
      <c r="M134" s="339"/>
    </row>
    <row r="135" spans="1:13" ht="25.5">
      <c r="A135" s="333" t="s">
        <v>426</v>
      </c>
      <c r="B135" s="334" t="s">
        <v>427</v>
      </c>
      <c r="C135" s="333" t="s">
        <v>178</v>
      </c>
      <c r="D135" s="335">
        <v>320</v>
      </c>
      <c r="E135" s="335"/>
      <c r="F135" s="335"/>
      <c r="G135" s="341">
        <v>320</v>
      </c>
      <c r="H135" s="335"/>
      <c r="I135" s="335"/>
      <c r="J135" s="335" t="s">
        <v>78</v>
      </c>
      <c r="K135" s="337"/>
      <c r="L135" s="340"/>
      <c r="M135" s="339"/>
    </row>
    <row r="136" spans="1:13" ht="25.5">
      <c r="A136" s="333" t="s">
        <v>428</v>
      </c>
      <c r="B136" s="334" t="s">
        <v>321</v>
      </c>
      <c r="C136" s="333" t="s">
        <v>178</v>
      </c>
      <c r="D136" s="335">
        <v>312.60000000000002</v>
      </c>
      <c r="E136" s="335"/>
      <c r="F136" s="335"/>
      <c r="G136" s="341">
        <v>312.60000000000002</v>
      </c>
      <c r="H136" s="335"/>
      <c r="I136" s="335"/>
      <c r="J136" s="335" t="s">
        <v>78</v>
      </c>
      <c r="K136" s="337"/>
      <c r="L136" s="340"/>
      <c r="M136" s="339"/>
    </row>
    <row r="137" spans="1:13" ht="25.5">
      <c r="A137" s="333" t="s">
        <v>429</v>
      </c>
      <c r="B137" s="334" t="s">
        <v>430</v>
      </c>
      <c r="C137" s="333" t="s">
        <v>178</v>
      </c>
      <c r="D137" s="335">
        <v>7000</v>
      </c>
      <c r="E137" s="335"/>
      <c r="F137" s="335"/>
      <c r="G137" s="341">
        <v>7000</v>
      </c>
      <c r="H137" s="335"/>
      <c r="I137" s="335"/>
      <c r="J137" s="335" t="s">
        <v>78</v>
      </c>
      <c r="K137" s="337"/>
      <c r="L137" s="340"/>
      <c r="M137" s="339"/>
    </row>
    <row r="138" spans="1:13" ht="38.25">
      <c r="A138" s="333" t="s">
        <v>431</v>
      </c>
      <c r="B138" s="334" t="s">
        <v>432</v>
      </c>
      <c r="C138" s="333" t="s">
        <v>189</v>
      </c>
      <c r="D138" s="335">
        <v>230</v>
      </c>
      <c r="E138" s="335"/>
      <c r="F138" s="335"/>
      <c r="G138" s="341">
        <v>230</v>
      </c>
      <c r="H138" s="335"/>
      <c r="I138" s="335"/>
      <c r="J138" s="335" t="s">
        <v>78</v>
      </c>
      <c r="K138" s="337"/>
      <c r="L138" s="340"/>
      <c r="M138" s="339"/>
    </row>
    <row r="139" spans="1:13" ht="25.5">
      <c r="A139" s="333" t="s">
        <v>433</v>
      </c>
      <c r="B139" s="334" t="s">
        <v>434</v>
      </c>
      <c r="C139" s="333" t="s">
        <v>178</v>
      </c>
      <c r="D139" s="335">
        <v>604.20000000000005</v>
      </c>
      <c r="E139" s="335"/>
      <c r="F139" s="335"/>
      <c r="G139" s="341">
        <v>604.20000000000005</v>
      </c>
      <c r="H139" s="335"/>
      <c r="I139" s="335"/>
      <c r="J139" s="335" t="s">
        <v>78</v>
      </c>
      <c r="K139" s="337"/>
      <c r="L139" s="340"/>
      <c r="M139" s="339"/>
    </row>
    <row r="140" spans="1:13" ht="25.5">
      <c r="A140" s="333" t="s">
        <v>436</v>
      </c>
      <c r="B140" s="334" t="s">
        <v>435</v>
      </c>
      <c r="C140" s="333" t="s">
        <v>178</v>
      </c>
      <c r="D140" s="335">
        <v>1100</v>
      </c>
      <c r="E140" s="335"/>
      <c r="F140" s="335"/>
      <c r="G140" s="341">
        <v>0</v>
      </c>
      <c r="H140" s="335"/>
      <c r="I140" s="335"/>
      <c r="J140" s="335" t="s">
        <v>78</v>
      </c>
      <c r="K140" s="337"/>
      <c r="L140" s="340"/>
      <c r="M140" s="339"/>
    </row>
    <row r="141" spans="1:13" ht="127.5">
      <c r="A141" s="333" t="s">
        <v>357</v>
      </c>
      <c r="B141" s="334" t="s">
        <v>227</v>
      </c>
      <c r="C141" s="333" t="s">
        <v>178</v>
      </c>
      <c r="D141" s="335">
        <v>7200</v>
      </c>
      <c r="E141" s="335"/>
      <c r="F141" s="335"/>
      <c r="G141" s="341">
        <v>0</v>
      </c>
      <c r="H141" s="335"/>
      <c r="I141" s="335"/>
      <c r="J141" s="335" t="s">
        <v>78</v>
      </c>
      <c r="K141" s="337" t="s">
        <v>228</v>
      </c>
      <c r="L141" s="340"/>
      <c r="M141" s="339"/>
    </row>
    <row r="142" spans="1:13" ht="25.5">
      <c r="A142" s="333" t="s">
        <v>240</v>
      </c>
      <c r="B142" s="334" t="s">
        <v>358</v>
      </c>
      <c r="C142" s="333" t="s">
        <v>178</v>
      </c>
      <c r="D142" s="335">
        <v>70</v>
      </c>
      <c r="E142" s="335"/>
      <c r="F142" s="335"/>
      <c r="G142" s="341">
        <v>70</v>
      </c>
      <c r="H142" s="335"/>
      <c r="I142" s="335"/>
      <c r="J142" s="335" t="s">
        <v>78</v>
      </c>
      <c r="K142" s="337"/>
      <c r="L142" s="340"/>
      <c r="M142" s="339"/>
    </row>
    <row r="143" spans="1:13" ht="25.5">
      <c r="A143" s="333" t="s">
        <v>359</v>
      </c>
      <c r="B143" s="334" t="s">
        <v>360</v>
      </c>
      <c r="C143" s="333" t="s">
        <v>173</v>
      </c>
      <c r="D143" s="335">
        <v>120750.39999999999</v>
      </c>
      <c r="E143" s="335"/>
      <c r="F143" s="335"/>
      <c r="G143" s="341">
        <v>0</v>
      </c>
      <c r="H143" s="335"/>
      <c r="I143" s="335"/>
      <c r="J143" s="335" t="s">
        <v>78</v>
      </c>
      <c r="K143" s="337"/>
      <c r="L143" s="340"/>
      <c r="M143" s="339"/>
    </row>
    <row r="144" spans="1:13" ht="25.5">
      <c r="A144" s="333" t="s">
        <v>361</v>
      </c>
      <c r="B144" s="334" t="s">
        <v>362</v>
      </c>
      <c r="C144" s="333" t="s">
        <v>173</v>
      </c>
      <c r="D144" s="335">
        <v>5480.93</v>
      </c>
      <c r="E144" s="335"/>
      <c r="F144" s="335"/>
      <c r="G144" s="341">
        <v>0</v>
      </c>
      <c r="H144" s="335"/>
      <c r="I144" s="335"/>
      <c r="J144" s="335" t="s">
        <v>78</v>
      </c>
      <c r="K144" s="337"/>
      <c r="L144" s="340"/>
      <c r="M144" s="339"/>
    </row>
    <row r="145" spans="1:13" ht="25.5">
      <c r="A145" s="333" t="s">
        <v>280</v>
      </c>
      <c r="B145" s="334" t="s">
        <v>251</v>
      </c>
      <c r="C145" s="333" t="s">
        <v>178</v>
      </c>
      <c r="D145" s="335">
        <v>2000</v>
      </c>
      <c r="E145" s="335"/>
      <c r="F145" s="335"/>
      <c r="G145" s="341">
        <v>0</v>
      </c>
      <c r="H145" s="335"/>
      <c r="I145" s="335"/>
      <c r="J145" s="335" t="s">
        <v>78</v>
      </c>
      <c r="K145" s="337"/>
      <c r="L145" s="340"/>
      <c r="M145" s="339"/>
    </row>
    <row r="146" spans="1:13" ht="25.5">
      <c r="A146" s="333" t="s">
        <v>252</v>
      </c>
      <c r="B146" s="334" t="s">
        <v>251</v>
      </c>
      <c r="C146" s="333" t="s">
        <v>178</v>
      </c>
      <c r="D146" s="335">
        <v>2500</v>
      </c>
      <c r="E146" s="335"/>
      <c r="F146" s="335"/>
      <c r="G146" s="341">
        <v>0</v>
      </c>
      <c r="H146" s="335"/>
      <c r="I146" s="335"/>
      <c r="J146" s="335" t="s">
        <v>78</v>
      </c>
      <c r="K146" s="337"/>
      <c r="L146" s="340"/>
      <c r="M146" s="339"/>
    </row>
    <row r="147" spans="1:13" ht="25.5">
      <c r="A147" s="333" t="s">
        <v>299</v>
      </c>
      <c r="B147" s="334" t="s">
        <v>363</v>
      </c>
      <c r="C147" s="333" t="s">
        <v>178</v>
      </c>
      <c r="D147" s="335">
        <v>394</v>
      </c>
      <c r="E147" s="335"/>
      <c r="F147" s="335"/>
      <c r="G147" s="341">
        <v>394</v>
      </c>
      <c r="H147" s="335"/>
      <c r="I147" s="335"/>
      <c r="J147" s="335" t="s">
        <v>78</v>
      </c>
      <c r="K147" s="337"/>
      <c r="L147" s="340"/>
      <c r="M147" s="339"/>
    </row>
    <row r="148" spans="1:13" ht="25.5">
      <c r="A148" s="333" t="s">
        <v>364</v>
      </c>
      <c r="B148" s="334" t="s">
        <v>365</v>
      </c>
      <c r="C148" s="333" t="s">
        <v>178</v>
      </c>
      <c r="D148" s="335">
        <v>700</v>
      </c>
      <c r="E148" s="335"/>
      <c r="F148" s="335"/>
      <c r="G148" s="341">
        <v>700</v>
      </c>
      <c r="H148" s="335"/>
      <c r="I148" s="335"/>
      <c r="J148" s="335" t="s">
        <v>78</v>
      </c>
      <c r="K148" s="337"/>
      <c r="L148" s="340"/>
      <c r="M148" s="339"/>
    </row>
    <row r="149" spans="1:13" ht="25.5">
      <c r="A149" s="333" t="s">
        <v>310</v>
      </c>
      <c r="B149" s="334" t="s">
        <v>366</v>
      </c>
      <c r="C149" s="333" t="s">
        <v>178</v>
      </c>
      <c r="D149" s="335">
        <v>277</v>
      </c>
      <c r="E149" s="335"/>
      <c r="F149" s="335"/>
      <c r="G149" s="341">
        <v>277</v>
      </c>
      <c r="H149" s="335"/>
      <c r="I149" s="335"/>
      <c r="J149" s="335" t="s">
        <v>78</v>
      </c>
      <c r="K149" s="337"/>
      <c r="L149" s="340"/>
      <c r="M149" s="339"/>
    </row>
    <row r="150" spans="1:13" ht="38.25">
      <c r="A150" s="333" t="s">
        <v>367</v>
      </c>
      <c r="B150" s="334" t="s">
        <v>384</v>
      </c>
      <c r="C150" s="333" t="s">
        <v>189</v>
      </c>
      <c r="D150" s="335">
        <v>4200</v>
      </c>
      <c r="E150" s="335"/>
      <c r="F150" s="335"/>
      <c r="G150" s="341">
        <v>3780</v>
      </c>
      <c r="H150" s="335"/>
      <c r="I150" s="335"/>
      <c r="J150" s="335" t="s">
        <v>78</v>
      </c>
      <c r="K150" s="337"/>
      <c r="L150" s="340"/>
      <c r="M150" s="339"/>
    </row>
    <row r="151" spans="1:13" ht="25.5">
      <c r="A151" s="333" t="s">
        <v>368</v>
      </c>
      <c r="B151" s="334" t="s">
        <v>385</v>
      </c>
      <c r="C151" s="333" t="s">
        <v>178</v>
      </c>
      <c r="D151" s="335">
        <v>88</v>
      </c>
      <c r="E151" s="335"/>
      <c r="F151" s="335"/>
      <c r="G151" s="341">
        <v>88</v>
      </c>
      <c r="H151" s="335"/>
      <c r="I151" s="335"/>
      <c r="J151" s="335" t="s">
        <v>78</v>
      </c>
      <c r="K151" s="337"/>
      <c r="L151" s="340"/>
      <c r="M151" s="339"/>
    </row>
    <row r="152" spans="1:13" ht="25.5">
      <c r="A152" s="333" t="s">
        <v>369</v>
      </c>
      <c r="B152" s="334" t="s">
        <v>385</v>
      </c>
      <c r="C152" s="333" t="s">
        <v>178</v>
      </c>
      <c r="D152" s="335">
        <v>1268</v>
      </c>
      <c r="E152" s="335"/>
      <c r="F152" s="335"/>
      <c r="G152" s="341">
        <v>1268</v>
      </c>
      <c r="H152" s="335"/>
      <c r="I152" s="335"/>
      <c r="J152" s="335" t="s">
        <v>78</v>
      </c>
      <c r="K152" s="337"/>
      <c r="L152" s="340"/>
      <c r="M152" s="339"/>
    </row>
    <row r="153" spans="1:13" ht="38.25">
      <c r="A153" s="333" t="s">
        <v>370</v>
      </c>
      <c r="B153" s="334" t="s">
        <v>371</v>
      </c>
      <c r="C153" s="333" t="s">
        <v>189</v>
      </c>
      <c r="D153" s="335">
        <v>12390</v>
      </c>
      <c r="E153" s="335"/>
      <c r="F153" s="335"/>
      <c r="G153" s="341">
        <v>0</v>
      </c>
      <c r="H153" s="335"/>
      <c r="I153" s="335"/>
      <c r="J153" s="335" t="s">
        <v>78</v>
      </c>
      <c r="K153" s="337"/>
      <c r="L153" s="340"/>
      <c r="M153" s="339"/>
    </row>
    <row r="154" spans="1:13" ht="38.25">
      <c r="A154" s="333" t="s">
        <v>372</v>
      </c>
      <c r="B154" s="334" t="s">
        <v>384</v>
      </c>
      <c r="C154" s="333" t="s">
        <v>189</v>
      </c>
      <c r="D154" s="335">
        <v>1394.4</v>
      </c>
      <c r="E154" s="335"/>
      <c r="F154" s="335"/>
      <c r="G154" s="341">
        <v>1253.1600000000001</v>
      </c>
      <c r="H154" s="335"/>
      <c r="I154" s="335"/>
      <c r="J154" s="335" t="s">
        <v>78</v>
      </c>
      <c r="K154" s="337"/>
      <c r="L154" s="340"/>
      <c r="M154" s="339"/>
    </row>
    <row r="155" spans="1:13" ht="38.25">
      <c r="A155" s="333" t="s">
        <v>373</v>
      </c>
      <c r="B155" s="334" t="s">
        <v>374</v>
      </c>
      <c r="C155" s="333" t="s">
        <v>189</v>
      </c>
      <c r="D155" s="335">
        <v>4934.76</v>
      </c>
      <c r="E155" s="335"/>
      <c r="F155" s="335"/>
      <c r="G155" s="341">
        <v>0</v>
      </c>
      <c r="H155" s="335"/>
      <c r="I155" s="335"/>
      <c r="J155" s="335" t="s">
        <v>78</v>
      </c>
      <c r="K155" s="337"/>
      <c r="L155" s="340"/>
      <c r="M155" s="339"/>
    </row>
    <row r="156" spans="1:13" ht="38.25">
      <c r="A156" s="333" t="s">
        <v>375</v>
      </c>
      <c r="B156" s="334" t="s">
        <v>376</v>
      </c>
      <c r="C156" s="333" t="s">
        <v>178</v>
      </c>
      <c r="D156" s="335">
        <v>265</v>
      </c>
      <c r="E156" s="335"/>
      <c r="F156" s="335"/>
      <c r="G156" s="341">
        <v>265</v>
      </c>
      <c r="H156" s="335"/>
      <c r="I156" s="335"/>
      <c r="J156" s="335" t="s">
        <v>78</v>
      </c>
      <c r="K156" s="337"/>
      <c r="L156" s="340"/>
      <c r="M156" s="339"/>
    </row>
    <row r="157" spans="1:13" ht="25.5">
      <c r="A157" s="333" t="s">
        <v>377</v>
      </c>
      <c r="B157" s="334" t="s">
        <v>378</v>
      </c>
      <c r="C157" s="333" t="s">
        <v>178</v>
      </c>
      <c r="D157" s="335">
        <v>76.5</v>
      </c>
      <c r="E157" s="335"/>
      <c r="F157" s="335"/>
      <c r="G157" s="341">
        <v>0</v>
      </c>
      <c r="H157" s="335"/>
      <c r="I157" s="335"/>
      <c r="J157" s="335" t="s">
        <v>78</v>
      </c>
      <c r="K157" s="337"/>
      <c r="L157" s="340"/>
      <c r="M157" s="339"/>
    </row>
    <row r="158" spans="1:13" ht="25.5">
      <c r="A158" s="333" t="s">
        <v>287</v>
      </c>
      <c r="B158" s="334" t="s">
        <v>288</v>
      </c>
      <c r="C158" s="333" t="s">
        <v>178</v>
      </c>
      <c r="D158" s="335">
        <v>415</v>
      </c>
      <c r="E158" s="335"/>
      <c r="F158" s="335"/>
      <c r="G158" s="341">
        <v>415</v>
      </c>
      <c r="H158" s="335"/>
      <c r="I158" s="335"/>
      <c r="J158" s="335" t="s">
        <v>78</v>
      </c>
      <c r="K158" s="337"/>
      <c r="L158" s="340"/>
      <c r="M158" s="339"/>
    </row>
    <row r="159" spans="1:13" ht="38.25">
      <c r="A159" s="333" t="s">
        <v>244</v>
      </c>
      <c r="B159" s="334" t="s">
        <v>245</v>
      </c>
      <c r="C159" s="333" t="s">
        <v>178</v>
      </c>
      <c r="D159" s="335">
        <v>689.12</v>
      </c>
      <c r="E159" s="335"/>
      <c r="F159" s="335"/>
      <c r="G159" s="341">
        <v>0</v>
      </c>
      <c r="H159" s="335"/>
      <c r="I159" s="335"/>
      <c r="J159" s="335" t="s">
        <v>78</v>
      </c>
      <c r="K159" s="337"/>
      <c r="L159" s="340"/>
      <c r="M159" s="339"/>
    </row>
    <row r="160" spans="1:13" ht="25.5">
      <c r="A160" s="333" t="s">
        <v>246</v>
      </c>
      <c r="B160" s="334" t="s">
        <v>247</v>
      </c>
      <c r="C160" s="333" t="s">
        <v>178</v>
      </c>
      <c r="D160" s="335">
        <v>561.6</v>
      </c>
      <c r="E160" s="335"/>
      <c r="F160" s="335"/>
      <c r="G160" s="341">
        <v>0</v>
      </c>
      <c r="H160" s="335"/>
      <c r="I160" s="335"/>
      <c r="J160" s="335" t="s">
        <v>78</v>
      </c>
      <c r="K160" s="337"/>
      <c r="L160" s="340"/>
      <c r="M160" s="339"/>
    </row>
    <row r="161" spans="1:39" s="15" customFormat="1" ht="38.25">
      <c r="A161" s="333" t="s">
        <v>379</v>
      </c>
      <c r="B161" s="334" t="s">
        <v>380</v>
      </c>
      <c r="C161" s="333" t="s">
        <v>189</v>
      </c>
      <c r="D161" s="335">
        <v>6956.1</v>
      </c>
      <c r="E161" s="335"/>
      <c r="F161" s="335"/>
      <c r="G161" s="341">
        <v>6956.1</v>
      </c>
      <c r="H161" s="335"/>
      <c r="I161" s="335"/>
      <c r="J161" s="335" t="s">
        <v>78</v>
      </c>
      <c r="K161" s="337"/>
      <c r="L161" s="340"/>
      <c r="M161" s="339"/>
    </row>
    <row r="162" spans="1:39" ht="48.75" customHeight="1">
      <c r="A162" s="343" t="s">
        <v>318</v>
      </c>
      <c r="B162" s="334" t="s">
        <v>381</v>
      </c>
      <c r="C162" s="333" t="s">
        <v>178</v>
      </c>
      <c r="D162" s="335">
        <v>280</v>
      </c>
      <c r="E162" s="335"/>
      <c r="F162" s="335"/>
      <c r="G162" s="341">
        <v>0</v>
      </c>
      <c r="H162" s="335"/>
      <c r="I162" s="335"/>
      <c r="J162" s="335" t="s">
        <v>78</v>
      </c>
      <c r="K162" s="337"/>
      <c r="L162" s="340"/>
      <c r="M162" s="339"/>
    </row>
    <row r="163" spans="1:39" ht="30" customHeight="1">
      <c r="A163" s="333" t="s">
        <v>318</v>
      </c>
      <c r="B163" s="334" t="s">
        <v>382</v>
      </c>
      <c r="C163" s="333" t="s">
        <v>178</v>
      </c>
      <c r="D163" s="335">
        <v>112</v>
      </c>
      <c r="E163" s="335"/>
      <c r="F163" s="335"/>
      <c r="G163" s="341">
        <v>0</v>
      </c>
      <c r="H163" s="335"/>
      <c r="I163" s="335"/>
      <c r="J163" s="335" t="s">
        <v>78</v>
      </c>
      <c r="K163" s="337"/>
      <c r="L163" s="340"/>
      <c r="M163" s="339"/>
      <c r="N163" s="324"/>
      <c r="O163" s="326"/>
      <c r="P163" s="326"/>
      <c r="Q163" s="326"/>
      <c r="R163" s="329"/>
      <c r="S163" s="326"/>
      <c r="T163" s="326"/>
      <c r="U163" s="326"/>
      <c r="V163" s="327"/>
      <c r="W163" s="324"/>
      <c r="X163" s="325"/>
      <c r="Y163" s="324"/>
      <c r="Z163" s="326"/>
      <c r="AA163" s="326"/>
      <c r="AB163" s="326"/>
      <c r="AC163" s="329"/>
      <c r="AD163" s="326"/>
      <c r="AE163" s="326"/>
      <c r="AF163" s="326"/>
      <c r="AG163" s="327"/>
      <c r="AH163" s="324"/>
      <c r="AI163" s="325"/>
      <c r="AJ163" s="324"/>
      <c r="AK163" s="326"/>
      <c r="AL163" s="326"/>
      <c r="AM163" s="326"/>
    </row>
    <row r="164" spans="1:39" s="323" customFormat="1" ht="25.5">
      <c r="A164" s="344" t="s">
        <v>318</v>
      </c>
      <c r="B164" s="344" t="s">
        <v>383</v>
      </c>
      <c r="C164" s="345" t="s">
        <v>178</v>
      </c>
      <c r="D164" s="344">
        <v>60</v>
      </c>
      <c r="E164" s="344"/>
      <c r="F164" s="344"/>
      <c r="G164" s="344">
        <v>0</v>
      </c>
      <c r="H164" s="344"/>
      <c r="I164" s="344"/>
      <c r="J164" s="344" t="s">
        <v>78</v>
      </c>
      <c r="K164" s="346"/>
      <c r="L164" s="347"/>
      <c r="M164" s="348"/>
      <c r="N164" s="349"/>
      <c r="O164" s="350"/>
      <c r="P164" s="350"/>
      <c r="Q164" s="350"/>
      <c r="R164" s="350"/>
      <c r="S164" s="350"/>
      <c r="T164" s="350"/>
      <c r="U164" s="350"/>
      <c r="V164" s="351"/>
      <c r="W164" s="349"/>
      <c r="X164" s="352"/>
      <c r="Y164" s="349"/>
      <c r="Z164" s="350"/>
      <c r="AA164" s="350"/>
      <c r="AB164" s="350"/>
      <c r="AC164" s="350"/>
      <c r="AD164" s="350"/>
      <c r="AE164" s="350"/>
      <c r="AF164" s="350"/>
      <c r="AG164" s="351"/>
      <c r="AH164" s="349"/>
      <c r="AI164" s="352"/>
      <c r="AJ164" s="349"/>
      <c r="AK164" s="350"/>
      <c r="AL164" s="350"/>
      <c r="AM164" s="350"/>
    </row>
    <row r="165" spans="1:39" s="323" customFormat="1" ht="25.5">
      <c r="A165" s="349" t="s">
        <v>299</v>
      </c>
      <c r="B165" s="344" t="s">
        <v>300</v>
      </c>
      <c r="C165" s="345" t="s">
        <v>178</v>
      </c>
      <c r="D165" s="344">
        <v>405</v>
      </c>
      <c r="E165" s="344"/>
      <c r="F165" s="344"/>
      <c r="G165" s="344">
        <v>0</v>
      </c>
      <c r="H165" s="344"/>
      <c r="I165" s="344"/>
      <c r="J165" s="344" t="s">
        <v>78</v>
      </c>
      <c r="K165" s="346"/>
      <c r="L165" s="347"/>
      <c r="M165" s="348"/>
      <c r="N165" s="349"/>
      <c r="O165" s="350"/>
      <c r="P165" s="350"/>
      <c r="Q165" s="350"/>
      <c r="R165" s="350"/>
      <c r="S165" s="350"/>
      <c r="T165" s="350"/>
      <c r="U165" s="350"/>
      <c r="V165" s="351"/>
      <c r="W165" s="349"/>
      <c r="X165" s="352"/>
      <c r="Y165" s="349"/>
      <c r="Z165" s="350"/>
      <c r="AA165" s="350"/>
      <c r="AB165" s="350"/>
      <c r="AC165" s="350"/>
      <c r="AD165" s="350"/>
      <c r="AE165" s="350"/>
      <c r="AF165" s="350"/>
      <c r="AG165" s="351"/>
      <c r="AH165" s="349"/>
      <c r="AI165" s="352"/>
      <c r="AJ165" s="349"/>
      <c r="AK165" s="350"/>
      <c r="AL165" s="350"/>
      <c r="AM165" s="350"/>
    </row>
    <row r="166" spans="1:39" s="323" customFormat="1" ht="38.25">
      <c r="A166" s="345" t="s">
        <v>689</v>
      </c>
      <c r="B166" s="344" t="s">
        <v>690</v>
      </c>
      <c r="C166" s="345" t="s">
        <v>189</v>
      </c>
      <c r="D166" s="344">
        <v>10767.94</v>
      </c>
      <c r="E166" s="344"/>
      <c r="F166" s="344"/>
      <c r="G166" s="344">
        <v>4486.5</v>
      </c>
      <c r="H166" s="353"/>
      <c r="I166" s="344"/>
      <c r="J166" s="344" t="s">
        <v>78</v>
      </c>
      <c r="K166" s="346"/>
      <c r="L166" s="347"/>
      <c r="M166" s="348"/>
      <c r="N166" s="349"/>
      <c r="O166" s="350"/>
      <c r="P166" s="350"/>
      <c r="Q166" s="350"/>
      <c r="R166" s="350"/>
      <c r="S166" s="350"/>
      <c r="T166" s="350"/>
      <c r="U166" s="350"/>
      <c r="V166" s="351"/>
      <c r="W166" s="349"/>
      <c r="X166" s="352"/>
      <c r="Y166" s="349"/>
      <c r="Z166" s="350"/>
      <c r="AA166" s="350"/>
      <c r="AB166" s="350"/>
      <c r="AC166" s="350"/>
      <c r="AD166" s="350"/>
      <c r="AE166" s="350"/>
      <c r="AF166" s="350"/>
      <c r="AG166" s="351"/>
      <c r="AH166" s="349"/>
      <c r="AI166" s="352"/>
      <c r="AJ166" s="349"/>
      <c r="AK166" s="350"/>
      <c r="AL166" s="350"/>
      <c r="AM166" s="350"/>
    </row>
    <row r="167" spans="1:39" s="323" customFormat="1" ht="91.5">
      <c r="A167" s="345" t="s">
        <v>339</v>
      </c>
      <c r="B167" s="344" t="s">
        <v>340</v>
      </c>
      <c r="C167" s="345" t="s">
        <v>178</v>
      </c>
      <c r="D167" s="344">
        <v>120000</v>
      </c>
      <c r="E167" s="344"/>
      <c r="F167" s="344"/>
      <c r="G167" s="344">
        <v>80750</v>
      </c>
      <c r="H167" s="344"/>
      <c r="I167" s="344"/>
      <c r="J167" s="344" t="s">
        <v>78</v>
      </c>
      <c r="K167" s="346" t="s">
        <v>341</v>
      </c>
      <c r="L167" s="354"/>
      <c r="M167" s="348"/>
      <c r="N167" s="349"/>
      <c r="O167" s="350"/>
      <c r="P167" s="350"/>
      <c r="Q167" s="350"/>
      <c r="R167" s="350"/>
      <c r="S167" s="350"/>
      <c r="T167" s="350"/>
      <c r="U167" s="350"/>
      <c r="V167" s="346"/>
      <c r="W167" s="349"/>
      <c r="X167" s="352"/>
      <c r="Y167" s="349"/>
      <c r="Z167" s="350"/>
      <c r="AA167" s="350"/>
      <c r="AB167" s="350"/>
      <c r="AC167" s="350"/>
      <c r="AD167" s="350"/>
      <c r="AE167" s="350"/>
      <c r="AF167" s="350"/>
      <c r="AG167" s="346"/>
      <c r="AH167" s="349"/>
      <c r="AI167" s="352"/>
      <c r="AJ167" s="349"/>
      <c r="AK167" s="350"/>
      <c r="AL167" s="350"/>
      <c r="AM167" s="350"/>
    </row>
    <row r="168" spans="1:39" s="323" customFormat="1" ht="91.5">
      <c r="A168" s="345" t="s">
        <v>342</v>
      </c>
      <c r="B168" s="344" t="s">
        <v>343</v>
      </c>
      <c r="C168" s="345" t="s">
        <v>178</v>
      </c>
      <c r="D168" s="344">
        <v>25000</v>
      </c>
      <c r="E168" s="344"/>
      <c r="F168" s="344"/>
      <c r="G168" s="344">
        <v>5473.03</v>
      </c>
      <c r="H168" s="344"/>
      <c r="I168" s="344"/>
      <c r="J168" s="344" t="s">
        <v>78</v>
      </c>
      <c r="K168" s="346" t="s">
        <v>341</v>
      </c>
      <c r="L168" s="354"/>
      <c r="M168" s="348"/>
      <c r="N168" s="349"/>
      <c r="O168" s="350"/>
      <c r="P168" s="350"/>
      <c r="Q168" s="350"/>
      <c r="R168" s="350"/>
      <c r="S168" s="350"/>
      <c r="T168" s="350"/>
      <c r="U168" s="350"/>
      <c r="V168" s="346"/>
      <c r="W168" s="349"/>
      <c r="X168" s="352"/>
      <c r="Y168" s="349"/>
      <c r="Z168" s="350"/>
      <c r="AA168" s="350"/>
      <c r="AB168" s="350"/>
      <c r="AC168" s="350"/>
      <c r="AD168" s="350"/>
      <c r="AE168" s="350"/>
      <c r="AF168" s="350"/>
      <c r="AG168" s="346"/>
      <c r="AH168" s="349"/>
      <c r="AI168" s="352"/>
      <c r="AJ168" s="349"/>
      <c r="AK168" s="350"/>
      <c r="AL168" s="350"/>
      <c r="AM168" s="350"/>
    </row>
    <row r="169" spans="1:39" s="323" customFormat="1" ht="91.5">
      <c r="A169" s="345" t="s">
        <v>344</v>
      </c>
      <c r="B169" s="344" t="s">
        <v>345</v>
      </c>
      <c r="C169" s="345" t="s">
        <v>178</v>
      </c>
      <c r="D169" s="344">
        <v>70008</v>
      </c>
      <c r="E169" s="344"/>
      <c r="F169" s="344"/>
      <c r="G169" s="344">
        <v>29170</v>
      </c>
      <c r="H169" s="344"/>
      <c r="I169" s="344"/>
      <c r="J169" s="344" t="s">
        <v>78</v>
      </c>
      <c r="K169" s="346" t="s">
        <v>346</v>
      </c>
      <c r="L169" s="354"/>
      <c r="M169" s="348"/>
      <c r="N169" s="349"/>
      <c r="O169" s="350"/>
      <c r="P169" s="350"/>
      <c r="Q169" s="350"/>
      <c r="R169" s="350"/>
      <c r="S169" s="350"/>
      <c r="T169" s="350"/>
      <c r="U169" s="350"/>
      <c r="V169" s="351"/>
      <c r="W169" s="349"/>
      <c r="X169" s="352"/>
      <c r="Y169" s="349"/>
      <c r="Z169" s="350"/>
      <c r="AA169" s="350"/>
      <c r="AB169" s="350"/>
      <c r="AC169" s="350"/>
      <c r="AD169" s="350"/>
      <c r="AE169" s="350"/>
      <c r="AF169" s="350"/>
      <c r="AG169" s="351"/>
      <c r="AH169" s="349"/>
      <c r="AI169" s="352"/>
      <c r="AJ169" s="349"/>
      <c r="AK169" s="350"/>
      <c r="AL169" s="350"/>
      <c r="AM169" s="350"/>
    </row>
    <row r="170" spans="1:39" s="323" customFormat="1" ht="91.5">
      <c r="A170" s="349" t="s">
        <v>344</v>
      </c>
      <c r="B170" s="352" t="s">
        <v>345</v>
      </c>
      <c r="C170" s="349" t="s">
        <v>178</v>
      </c>
      <c r="D170" s="350">
        <v>5834</v>
      </c>
      <c r="E170" s="350"/>
      <c r="F170" s="350"/>
      <c r="G170" s="350">
        <v>5834</v>
      </c>
      <c r="H170" s="350"/>
      <c r="I170" s="350"/>
      <c r="J170" s="350" t="s">
        <v>78</v>
      </c>
      <c r="K170" s="346" t="s">
        <v>346</v>
      </c>
      <c r="L170" s="354"/>
      <c r="M170" s="348"/>
      <c r="N170" s="349"/>
      <c r="O170" s="350"/>
      <c r="P170" s="350"/>
      <c r="Q170" s="350"/>
      <c r="R170" s="350"/>
      <c r="S170" s="350"/>
      <c r="T170" s="350"/>
      <c r="U170" s="350"/>
      <c r="V170" s="351"/>
      <c r="W170" s="349"/>
      <c r="X170" s="352"/>
      <c r="Y170" s="349"/>
      <c r="Z170" s="350"/>
      <c r="AA170" s="350"/>
      <c r="AB170" s="350"/>
      <c r="AC170" s="350"/>
      <c r="AD170" s="350"/>
      <c r="AE170" s="350"/>
      <c r="AF170" s="350"/>
      <c r="AG170" s="351"/>
      <c r="AH170" s="349"/>
      <c r="AI170" s="352"/>
      <c r="AJ170" s="349"/>
      <c r="AK170" s="350"/>
      <c r="AL170" s="350"/>
      <c r="AM170" s="350"/>
    </row>
    <row r="171" spans="1:39" s="323" customFormat="1" ht="63.75">
      <c r="A171" s="349" t="s">
        <v>347</v>
      </c>
      <c r="B171" s="352" t="s">
        <v>348</v>
      </c>
      <c r="C171" s="349" t="s">
        <v>178</v>
      </c>
      <c r="D171" s="350">
        <v>147951.59</v>
      </c>
      <c r="E171" s="350"/>
      <c r="F171" s="350"/>
      <c r="G171" s="350">
        <v>147951.59</v>
      </c>
      <c r="H171" s="350"/>
      <c r="I171" s="350"/>
      <c r="J171" s="350" t="s">
        <v>78</v>
      </c>
      <c r="K171" s="346" t="s">
        <v>349</v>
      </c>
      <c r="L171" s="354"/>
      <c r="M171" s="348"/>
      <c r="N171" s="349"/>
      <c r="O171" s="350"/>
      <c r="P171" s="350"/>
      <c r="Q171" s="350"/>
      <c r="R171" s="350"/>
      <c r="S171" s="350"/>
      <c r="T171" s="350"/>
      <c r="U171" s="350"/>
      <c r="V171" s="351"/>
      <c r="W171" s="349"/>
      <c r="X171" s="352"/>
      <c r="Y171" s="349"/>
      <c r="Z171" s="350"/>
      <c r="AA171" s="350"/>
      <c r="AB171" s="350"/>
      <c r="AC171" s="350"/>
      <c r="AD171" s="350"/>
      <c r="AE171" s="350"/>
      <c r="AF171" s="350"/>
      <c r="AG171" s="351"/>
      <c r="AH171" s="349"/>
      <c r="AI171" s="352"/>
      <c r="AJ171" s="349"/>
      <c r="AK171" s="350"/>
      <c r="AL171" s="350"/>
      <c r="AM171" s="350"/>
    </row>
    <row r="172" spans="1:39" s="323" customFormat="1" ht="93" customHeight="1">
      <c r="A172" s="355" t="s">
        <v>442</v>
      </c>
      <c r="B172" s="356" t="s">
        <v>441</v>
      </c>
      <c r="C172" s="349" t="s">
        <v>178</v>
      </c>
      <c r="D172" s="357">
        <v>5000</v>
      </c>
      <c r="E172" s="354"/>
      <c r="F172" s="357"/>
      <c r="G172" s="357">
        <v>1350</v>
      </c>
      <c r="H172" s="357"/>
      <c r="I172" s="357"/>
      <c r="J172" s="350" t="s">
        <v>78</v>
      </c>
      <c r="K172" s="346" t="s">
        <v>691</v>
      </c>
      <c r="L172" s="354"/>
      <c r="M172" s="348"/>
      <c r="N172" s="349"/>
      <c r="O172" s="350"/>
      <c r="P172" s="350"/>
      <c r="Q172" s="350"/>
      <c r="R172" s="350"/>
      <c r="S172" s="350"/>
      <c r="T172" s="350"/>
      <c r="U172" s="350"/>
      <c r="V172" s="351"/>
      <c r="W172" s="349"/>
      <c r="X172" s="352"/>
      <c r="Y172" s="349"/>
      <c r="Z172" s="350"/>
      <c r="AA172" s="350"/>
      <c r="AB172" s="350"/>
      <c r="AC172" s="350"/>
      <c r="AD172" s="350"/>
      <c r="AE172" s="350"/>
      <c r="AF172" s="350"/>
      <c r="AG172" s="351"/>
      <c r="AH172" s="349"/>
      <c r="AI172" s="352"/>
      <c r="AJ172" s="349"/>
      <c r="AK172" s="350"/>
      <c r="AL172" s="350"/>
      <c r="AM172" s="350"/>
    </row>
    <row r="173" spans="1:39" s="323" customFormat="1" ht="13.5" thickBot="1">
      <c r="A173" s="358" t="s">
        <v>27</v>
      </c>
      <c r="B173" s="359"/>
      <c r="C173" s="360"/>
      <c r="D173" s="361">
        <v>2345442.27</v>
      </c>
      <c r="E173" s="361">
        <v>0</v>
      </c>
      <c r="F173" s="361">
        <v>0</v>
      </c>
      <c r="G173" s="361">
        <v>1061100.6500000004</v>
      </c>
      <c r="H173" s="361">
        <v>0</v>
      </c>
      <c r="I173" s="361">
        <v>0</v>
      </c>
      <c r="J173" s="361"/>
      <c r="K173" s="362"/>
      <c r="L173" s="363"/>
      <c r="M173" s="348"/>
      <c r="N173" s="349"/>
      <c r="O173" s="350"/>
      <c r="P173" s="350"/>
      <c r="Q173" s="350"/>
      <c r="R173" s="350"/>
      <c r="S173" s="350"/>
      <c r="T173" s="350"/>
      <c r="U173" s="350"/>
      <c r="V173" s="351"/>
      <c r="W173" s="349"/>
      <c r="X173" s="352"/>
      <c r="Y173" s="349"/>
      <c r="Z173" s="350"/>
      <c r="AA173" s="350"/>
      <c r="AB173" s="350"/>
      <c r="AC173" s="350"/>
      <c r="AD173" s="350"/>
      <c r="AE173" s="350"/>
      <c r="AF173" s="350"/>
      <c r="AG173" s="351"/>
      <c r="AH173" s="349"/>
      <c r="AI173" s="352"/>
      <c r="AJ173" s="349"/>
      <c r="AK173" s="350"/>
      <c r="AL173" s="350"/>
      <c r="AM173" s="350"/>
    </row>
    <row r="174" spans="1:39" s="323" customFormat="1" ht="49.5" customHeight="1">
      <c r="A174" s="364" t="s">
        <v>141</v>
      </c>
      <c r="B174" s="364"/>
      <c r="C174" s="364"/>
      <c r="D174" s="364"/>
      <c r="E174" s="364"/>
      <c r="F174" s="364"/>
      <c r="G174" s="364"/>
      <c r="H174" s="364"/>
      <c r="I174" s="364"/>
      <c r="J174" s="364"/>
      <c r="K174" s="364"/>
      <c r="L174" s="354"/>
      <c r="M174" s="354"/>
      <c r="N174" s="349"/>
      <c r="O174" s="350"/>
      <c r="P174" s="350"/>
      <c r="Q174" s="350"/>
      <c r="R174" s="350"/>
      <c r="S174" s="350"/>
      <c r="T174" s="350"/>
      <c r="U174" s="350"/>
      <c r="V174" s="351"/>
      <c r="W174" s="349"/>
      <c r="X174" s="352"/>
      <c r="Y174" s="349"/>
      <c r="Z174" s="350"/>
      <c r="AA174" s="350"/>
      <c r="AB174" s="350"/>
      <c r="AC174" s="350"/>
      <c r="AD174" s="350"/>
      <c r="AE174" s="350"/>
      <c r="AF174" s="350"/>
      <c r="AG174" s="351"/>
      <c r="AH174" s="349"/>
      <c r="AI174" s="352"/>
      <c r="AJ174" s="349"/>
      <c r="AK174" s="350"/>
      <c r="AL174" s="350"/>
      <c r="AM174" s="350"/>
    </row>
    <row r="175" spans="1:39" s="323" customFormat="1" ht="15">
      <c r="A175" s="365" t="s">
        <v>133</v>
      </c>
      <c r="B175" s="365"/>
      <c r="C175" s="365"/>
      <c r="D175" s="365"/>
      <c r="E175" s="365"/>
      <c r="F175" s="365"/>
      <c r="G175" s="365"/>
      <c r="H175" s="365"/>
      <c r="I175" s="365"/>
      <c r="J175" s="365"/>
      <c r="K175" s="365"/>
      <c r="L175" s="354"/>
      <c r="M175" s="354"/>
      <c r="N175" s="349"/>
      <c r="O175" s="350"/>
      <c r="P175" s="350"/>
      <c r="Q175" s="350"/>
      <c r="R175" s="350"/>
      <c r="S175" s="350"/>
      <c r="T175" s="350"/>
      <c r="U175" s="350"/>
      <c r="V175" s="351"/>
      <c r="W175" s="349"/>
      <c r="X175" s="352"/>
      <c r="Y175" s="349"/>
      <c r="Z175" s="350"/>
      <c r="AA175" s="350"/>
      <c r="AB175" s="350"/>
      <c r="AC175" s="350"/>
      <c r="AD175" s="350"/>
      <c r="AE175" s="350"/>
      <c r="AF175" s="350"/>
      <c r="AG175" s="351"/>
      <c r="AH175" s="349"/>
      <c r="AI175" s="352"/>
      <c r="AJ175" s="349"/>
      <c r="AK175" s="350"/>
      <c r="AL175" s="350"/>
      <c r="AM175" s="350"/>
    </row>
    <row r="176" spans="1:39" s="323" customFormat="1">
      <c r="A176" s="349"/>
      <c r="B176" s="352"/>
      <c r="C176" s="349"/>
      <c r="D176" s="350"/>
      <c r="E176" s="350"/>
      <c r="F176" s="350"/>
      <c r="G176" s="350"/>
      <c r="H176" s="350"/>
      <c r="I176" s="350"/>
      <c r="J176" s="350"/>
      <c r="K176" s="351"/>
      <c r="L176" s="349"/>
      <c r="M176" s="352"/>
      <c r="N176" s="349"/>
      <c r="O176" s="350"/>
      <c r="P176" s="350"/>
      <c r="Q176" s="350"/>
      <c r="R176" s="350"/>
      <c r="S176" s="350"/>
      <c r="T176" s="350"/>
      <c r="U176" s="350"/>
      <c r="V176" s="351"/>
      <c r="W176" s="349"/>
      <c r="X176" s="352"/>
      <c r="Y176" s="349"/>
      <c r="Z176" s="350"/>
      <c r="AA176" s="350"/>
      <c r="AB176" s="350"/>
      <c r="AC176" s="350"/>
      <c r="AD176" s="350"/>
      <c r="AE176" s="350"/>
      <c r="AF176" s="350"/>
      <c r="AG176" s="351"/>
      <c r="AH176" s="349"/>
      <c r="AI176" s="352"/>
      <c r="AJ176" s="349"/>
      <c r="AK176" s="350"/>
      <c r="AL176" s="350"/>
      <c r="AM176" s="350"/>
    </row>
    <row r="177" spans="1:39" s="323" customFormat="1">
      <c r="A177" s="349"/>
      <c r="B177" s="352"/>
      <c r="C177" s="349"/>
      <c r="D177" s="350"/>
      <c r="E177" s="350"/>
      <c r="F177" s="350"/>
      <c r="G177" s="350"/>
      <c r="H177" s="350"/>
      <c r="I177" s="350"/>
      <c r="J177" s="350"/>
      <c r="K177" s="351"/>
      <c r="L177" s="349"/>
      <c r="M177" s="352"/>
      <c r="N177" s="349"/>
      <c r="O177" s="350"/>
      <c r="P177" s="350"/>
      <c r="Q177" s="350"/>
      <c r="R177" s="350"/>
      <c r="S177" s="350"/>
      <c r="T177" s="350"/>
      <c r="U177" s="350"/>
      <c r="V177" s="351"/>
      <c r="W177" s="349"/>
      <c r="X177" s="352"/>
      <c r="Y177" s="349"/>
      <c r="Z177" s="350"/>
      <c r="AA177" s="350"/>
      <c r="AB177" s="350"/>
      <c r="AC177" s="350"/>
      <c r="AD177" s="350"/>
      <c r="AE177" s="350"/>
      <c r="AF177" s="350"/>
      <c r="AG177" s="351"/>
      <c r="AH177" s="349"/>
      <c r="AI177" s="352"/>
      <c r="AJ177" s="349"/>
      <c r="AK177" s="350"/>
      <c r="AL177" s="350"/>
      <c r="AM177" s="350"/>
    </row>
    <row r="178" spans="1:39" s="323" customFormat="1">
      <c r="A178" s="349"/>
      <c r="B178" s="352"/>
      <c r="C178" s="349"/>
      <c r="D178" s="350"/>
      <c r="E178" s="350"/>
      <c r="F178" s="350"/>
      <c r="G178" s="350"/>
      <c r="H178" s="350"/>
      <c r="I178" s="350"/>
      <c r="J178" s="350"/>
      <c r="K178" s="346"/>
      <c r="L178" s="349"/>
      <c r="M178" s="352"/>
      <c r="N178" s="349"/>
      <c r="O178" s="350"/>
      <c r="P178" s="350"/>
      <c r="Q178" s="350"/>
      <c r="R178" s="350"/>
      <c r="S178" s="350"/>
      <c r="T178" s="350"/>
      <c r="U178" s="350"/>
      <c r="V178" s="346"/>
      <c r="W178" s="349"/>
      <c r="X178" s="352"/>
      <c r="Y178" s="349"/>
      <c r="Z178" s="350"/>
      <c r="AA178" s="350"/>
      <c r="AB178" s="350"/>
      <c r="AC178" s="350"/>
      <c r="AD178" s="350"/>
      <c r="AE178" s="350"/>
      <c r="AF178" s="350"/>
      <c r="AG178" s="346"/>
      <c r="AH178" s="349"/>
      <c r="AI178" s="352"/>
      <c r="AJ178" s="349"/>
      <c r="AK178" s="350"/>
      <c r="AL178" s="350"/>
      <c r="AM178" s="350"/>
    </row>
    <row r="179" spans="1:39" s="323" customFormat="1">
      <c r="A179" s="349"/>
      <c r="B179" s="352"/>
      <c r="C179" s="349"/>
      <c r="D179" s="350"/>
      <c r="E179" s="350"/>
      <c r="F179" s="350"/>
      <c r="G179" s="350"/>
      <c r="H179" s="350"/>
      <c r="I179" s="350"/>
      <c r="J179" s="350"/>
      <c r="K179" s="346"/>
      <c r="L179" s="349"/>
      <c r="M179" s="352"/>
      <c r="N179" s="349"/>
      <c r="O179" s="350"/>
      <c r="P179" s="350"/>
      <c r="Q179" s="350"/>
      <c r="R179" s="350"/>
      <c r="S179" s="350"/>
      <c r="T179" s="350"/>
      <c r="U179" s="350"/>
      <c r="V179" s="346"/>
      <c r="W179" s="349"/>
      <c r="X179" s="352"/>
      <c r="Y179" s="349"/>
      <c r="Z179" s="350"/>
      <c r="AA179" s="350"/>
      <c r="AB179" s="350"/>
      <c r="AC179" s="350"/>
      <c r="AD179" s="350"/>
      <c r="AE179" s="350"/>
      <c r="AF179" s="350"/>
      <c r="AG179" s="346"/>
      <c r="AH179" s="349"/>
      <c r="AI179" s="352"/>
      <c r="AJ179" s="349"/>
      <c r="AK179" s="350"/>
      <c r="AL179" s="350"/>
      <c r="AM179" s="350"/>
    </row>
    <row r="180" spans="1:39" s="323" customFormat="1">
      <c r="A180" s="349"/>
      <c r="B180" s="352"/>
      <c r="C180" s="349"/>
      <c r="D180" s="350"/>
      <c r="E180" s="350"/>
      <c r="F180" s="350"/>
      <c r="G180" s="350"/>
      <c r="H180" s="350"/>
      <c r="I180" s="350"/>
      <c r="J180" s="350"/>
      <c r="K180" s="346"/>
      <c r="L180" s="349"/>
      <c r="M180" s="352"/>
      <c r="N180" s="349"/>
      <c r="O180" s="350"/>
      <c r="P180" s="350"/>
      <c r="Q180" s="350"/>
      <c r="R180" s="350"/>
      <c r="S180" s="350"/>
      <c r="T180" s="350"/>
      <c r="U180" s="350"/>
      <c r="V180" s="346"/>
      <c r="W180" s="349"/>
      <c r="X180" s="352"/>
      <c r="Y180" s="349"/>
      <c r="Z180" s="350"/>
      <c r="AA180" s="350"/>
      <c r="AB180" s="350"/>
      <c r="AC180" s="350"/>
      <c r="AD180" s="350"/>
      <c r="AE180" s="350"/>
      <c r="AF180" s="350"/>
      <c r="AG180" s="346"/>
      <c r="AH180" s="349"/>
      <c r="AI180" s="352"/>
      <c r="AJ180" s="349"/>
      <c r="AK180" s="350"/>
      <c r="AL180" s="350"/>
      <c r="AM180" s="350"/>
    </row>
    <row r="181" spans="1:39" s="323" customFormat="1">
      <c r="A181" s="349"/>
      <c r="B181" s="352"/>
      <c r="C181" s="349"/>
      <c r="D181" s="350"/>
      <c r="E181" s="350"/>
      <c r="F181" s="350"/>
      <c r="G181" s="350"/>
      <c r="H181" s="350"/>
      <c r="I181" s="350"/>
      <c r="J181" s="350"/>
      <c r="K181" s="346"/>
      <c r="L181" s="349"/>
      <c r="M181" s="352"/>
      <c r="N181" s="349"/>
      <c r="O181" s="350"/>
      <c r="P181" s="350"/>
      <c r="Q181" s="350"/>
      <c r="R181" s="350"/>
      <c r="S181" s="350"/>
      <c r="T181" s="350"/>
      <c r="U181" s="350"/>
      <c r="V181" s="346"/>
      <c r="W181" s="349"/>
      <c r="X181" s="352"/>
      <c r="Y181" s="349"/>
      <c r="Z181" s="350"/>
      <c r="AA181" s="350"/>
      <c r="AB181" s="350"/>
      <c r="AC181" s="350"/>
      <c r="AD181" s="350"/>
      <c r="AE181" s="350"/>
      <c r="AF181" s="350"/>
      <c r="AG181" s="346"/>
      <c r="AH181" s="349"/>
      <c r="AI181" s="352"/>
      <c r="AJ181" s="349"/>
      <c r="AK181" s="350"/>
      <c r="AL181" s="350"/>
      <c r="AM181" s="350"/>
    </row>
    <row r="182" spans="1:39" s="323" customFormat="1">
      <c r="A182" s="349"/>
      <c r="B182" s="352"/>
      <c r="C182" s="349"/>
      <c r="D182" s="350"/>
      <c r="E182" s="350"/>
      <c r="F182" s="350"/>
      <c r="G182" s="350"/>
      <c r="H182" s="350"/>
      <c r="I182" s="350"/>
      <c r="J182" s="350"/>
      <c r="K182" s="346"/>
      <c r="L182" s="349"/>
      <c r="M182" s="352"/>
      <c r="N182" s="349"/>
      <c r="O182" s="350"/>
      <c r="P182" s="350"/>
      <c r="Q182" s="350"/>
      <c r="R182" s="350"/>
      <c r="S182" s="350"/>
      <c r="T182" s="350"/>
      <c r="U182" s="350"/>
      <c r="V182" s="346"/>
      <c r="W182" s="349"/>
      <c r="X182" s="352"/>
      <c r="Y182" s="349"/>
      <c r="Z182" s="350"/>
      <c r="AA182" s="350"/>
      <c r="AB182" s="350"/>
      <c r="AC182" s="350"/>
      <c r="AD182" s="350"/>
      <c r="AE182" s="350"/>
      <c r="AF182" s="350"/>
      <c r="AG182" s="346"/>
      <c r="AH182" s="349"/>
      <c r="AI182" s="352"/>
      <c r="AJ182" s="349"/>
      <c r="AK182" s="350"/>
      <c r="AL182" s="350"/>
      <c r="AM182" s="350"/>
    </row>
    <row r="183" spans="1:39" s="323" customFormat="1">
      <c r="A183" s="349"/>
      <c r="B183" s="352"/>
      <c r="C183" s="349"/>
      <c r="D183" s="350"/>
      <c r="E183" s="350"/>
      <c r="F183" s="350"/>
      <c r="G183" s="350"/>
      <c r="H183" s="350"/>
      <c r="I183" s="350"/>
      <c r="J183" s="350"/>
      <c r="K183" s="346"/>
      <c r="L183" s="349"/>
      <c r="M183" s="352"/>
      <c r="N183" s="349"/>
      <c r="O183" s="350"/>
      <c r="P183" s="350"/>
      <c r="Q183" s="350"/>
      <c r="R183" s="350"/>
      <c r="S183" s="350"/>
      <c r="T183" s="350"/>
      <c r="U183" s="350"/>
      <c r="V183" s="346"/>
      <c r="W183" s="349"/>
      <c r="X183" s="352"/>
      <c r="Y183" s="349"/>
      <c r="Z183" s="350"/>
      <c r="AA183" s="350"/>
      <c r="AB183" s="350"/>
      <c r="AC183" s="350"/>
      <c r="AD183" s="350"/>
      <c r="AE183" s="350"/>
      <c r="AF183" s="350"/>
      <c r="AG183" s="346"/>
      <c r="AH183" s="349"/>
      <c r="AI183" s="352"/>
      <c r="AJ183" s="349"/>
      <c r="AK183" s="350"/>
      <c r="AL183" s="350"/>
      <c r="AM183" s="350"/>
    </row>
    <row r="184" spans="1:39" s="323" customFormat="1">
      <c r="A184" s="349"/>
      <c r="B184" s="352"/>
      <c r="C184" s="349"/>
      <c r="D184" s="350"/>
      <c r="E184" s="350"/>
      <c r="F184" s="350"/>
      <c r="G184" s="350"/>
      <c r="H184" s="350"/>
      <c r="I184" s="350"/>
      <c r="J184" s="350"/>
      <c r="K184" s="346"/>
      <c r="L184" s="349"/>
      <c r="M184" s="352"/>
      <c r="N184" s="349"/>
      <c r="O184" s="350"/>
      <c r="P184" s="350"/>
      <c r="Q184" s="350"/>
      <c r="R184" s="350"/>
      <c r="S184" s="350"/>
      <c r="T184" s="350"/>
      <c r="U184" s="350"/>
      <c r="V184" s="346"/>
      <c r="W184" s="349"/>
      <c r="X184" s="352"/>
      <c r="Y184" s="349"/>
      <c r="Z184" s="350"/>
      <c r="AA184" s="350"/>
      <c r="AB184" s="350"/>
      <c r="AC184" s="350"/>
      <c r="AD184" s="350"/>
      <c r="AE184" s="350"/>
      <c r="AF184" s="350"/>
      <c r="AG184" s="346"/>
      <c r="AH184" s="349"/>
      <c r="AI184" s="352"/>
      <c r="AJ184" s="349"/>
      <c r="AK184" s="350"/>
      <c r="AL184" s="350"/>
      <c r="AM184" s="350"/>
    </row>
    <row r="185" spans="1:39" s="322" customFormat="1">
      <c r="A185" s="324"/>
      <c r="B185" s="325"/>
      <c r="C185" s="324"/>
      <c r="D185" s="326"/>
      <c r="E185" s="326"/>
      <c r="F185" s="326"/>
      <c r="G185" s="329"/>
      <c r="H185" s="326"/>
      <c r="I185" s="326"/>
      <c r="J185" s="326"/>
      <c r="K185" s="328"/>
      <c r="L185" s="324"/>
      <c r="M185" s="325"/>
      <c r="N185" s="324"/>
      <c r="O185" s="326"/>
      <c r="P185" s="326"/>
      <c r="Q185" s="326"/>
      <c r="R185" s="329"/>
      <c r="S185" s="326"/>
      <c r="T185" s="326"/>
      <c r="U185" s="326"/>
      <c r="V185" s="328"/>
      <c r="W185" s="324"/>
      <c r="X185" s="325"/>
      <c r="Y185" s="324"/>
      <c r="Z185" s="326"/>
      <c r="AA185" s="326"/>
      <c r="AB185" s="326"/>
      <c r="AC185" s="329"/>
      <c r="AD185" s="326"/>
      <c r="AE185" s="326"/>
      <c r="AF185" s="326"/>
      <c r="AG185" s="328"/>
      <c r="AH185" s="324"/>
      <c r="AI185" s="325"/>
      <c r="AJ185" s="324"/>
      <c r="AK185" s="326"/>
      <c r="AL185" s="326"/>
      <c r="AM185" s="326"/>
    </row>
    <row r="186" spans="1:39" s="322" customFormat="1">
      <c r="A186" s="324"/>
      <c r="B186" s="325"/>
      <c r="C186" s="324"/>
      <c r="D186" s="326"/>
      <c r="E186" s="326"/>
      <c r="F186" s="326"/>
      <c r="G186" s="329"/>
      <c r="H186" s="326"/>
      <c r="I186" s="326"/>
      <c r="J186" s="326"/>
      <c r="K186" s="328"/>
      <c r="L186" s="324"/>
      <c r="M186" s="325"/>
      <c r="N186" s="324"/>
      <c r="O186" s="326"/>
      <c r="P186" s="326"/>
      <c r="Q186" s="326"/>
      <c r="R186" s="329"/>
      <c r="S186" s="326"/>
      <c r="T186" s="326"/>
      <c r="U186" s="326"/>
      <c r="V186" s="328"/>
      <c r="W186" s="324"/>
      <c r="X186" s="325"/>
      <c r="Y186" s="324"/>
      <c r="Z186" s="326"/>
      <c r="AA186" s="326"/>
      <c r="AB186" s="326"/>
      <c r="AC186" s="329"/>
      <c r="AD186" s="326"/>
      <c r="AE186" s="326"/>
      <c r="AF186" s="326"/>
      <c r="AG186" s="328"/>
      <c r="AH186" s="324"/>
      <c r="AI186" s="325"/>
      <c r="AJ186" s="324"/>
      <c r="AK186" s="326"/>
      <c r="AL186" s="326"/>
      <c r="AM186" s="326"/>
    </row>
    <row r="187" spans="1:39" s="322" customFormat="1">
      <c r="A187" s="324"/>
      <c r="B187" s="325"/>
      <c r="C187" s="324"/>
      <c r="D187" s="326"/>
      <c r="E187" s="326"/>
      <c r="F187" s="326"/>
      <c r="G187" s="329"/>
      <c r="H187" s="326"/>
      <c r="I187" s="326"/>
      <c r="J187" s="326"/>
      <c r="K187" s="328"/>
      <c r="L187" s="324"/>
      <c r="M187" s="325"/>
      <c r="N187" s="324"/>
      <c r="O187" s="326"/>
      <c r="P187" s="326"/>
      <c r="Q187" s="326"/>
      <c r="R187" s="329"/>
      <c r="S187" s="326"/>
      <c r="T187" s="326"/>
      <c r="U187" s="326"/>
      <c r="V187" s="328"/>
      <c r="W187" s="324"/>
      <c r="X187" s="325"/>
      <c r="Y187" s="324"/>
      <c r="Z187" s="326"/>
      <c r="AA187" s="326"/>
      <c r="AB187" s="326"/>
      <c r="AC187" s="329"/>
      <c r="AD187" s="326"/>
      <c r="AE187" s="326"/>
      <c r="AF187" s="326"/>
      <c r="AG187" s="328"/>
      <c r="AH187" s="324"/>
      <c r="AI187" s="325"/>
      <c r="AJ187" s="324"/>
      <c r="AK187" s="326"/>
      <c r="AL187" s="326"/>
      <c r="AM187" s="326"/>
    </row>
    <row r="188" spans="1:39" s="322" customFormat="1">
      <c r="A188" s="324"/>
      <c r="B188" s="325"/>
      <c r="C188" s="324"/>
      <c r="D188" s="326"/>
      <c r="E188" s="326"/>
      <c r="F188" s="326"/>
      <c r="G188" s="329"/>
      <c r="H188" s="326"/>
      <c r="I188" s="326"/>
      <c r="J188" s="326"/>
      <c r="K188" s="328"/>
      <c r="L188" s="324"/>
      <c r="M188" s="325"/>
      <c r="N188" s="324"/>
      <c r="O188" s="326"/>
      <c r="P188" s="326"/>
      <c r="Q188" s="326"/>
      <c r="R188" s="329"/>
      <c r="S188" s="326"/>
      <c r="T188" s="326"/>
      <c r="U188" s="326"/>
      <c r="V188" s="328"/>
      <c r="W188" s="324"/>
      <c r="X188" s="325"/>
      <c r="Y188" s="324"/>
      <c r="Z188" s="326"/>
      <c r="AA188" s="326"/>
      <c r="AB188" s="326"/>
      <c r="AC188" s="329"/>
      <c r="AD188" s="326"/>
      <c r="AE188" s="326"/>
      <c r="AF188" s="326"/>
      <c r="AG188" s="328"/>
      <c r="AH188" s="324"/>
      <c r="AI188" s="325"/>
      <c r="AJ188" s="324"/>
      <c r="AK188" s="326"/>
      <c r="AL188" s="326"/>
      <c r="AM188" s="326"/>
    </row>
    <row r="189" spans="1:39" s="322" customFormat="1">
      <c r="A189" s="324"/>
      <c r="B189" s="325"/>
      <c r="C189" s="324"/>
      <c r="D189" s="326"/>
      <c r="E189" s="326"/>
      <c r="F189" s="326"/>
      <c r="G189" s="329"/>
      <c r="H189" s="326"/>
      <c r="I189" s="326"/>
      <c r="J189" s="326"/>
      <c r="K189" s="328"/>
      <c r="L189" s="324"/>
      <c r="M189" s="325"/>
      <c r="N189" s="324"/>
      <c r="O189" s="326"/>
      <c r="P189" s="326"/>
      <c r="Q189" s="326"/>
      <c r="R189" s="329"/>
      <c r="S189" s="326"/>
      <c r="T189" s="326"/>
      <c r="U189" s="326"/>
      <c r="V189" s="328"/>
      <c r="W189" s="324"/>
      <c r="X189" s="325"/>
      <c r="Y189" s="324"/>
      <c r="Z189" s="326"/>
      <c r="AA189" s="326"/>
      <c r="AB189" s="326"/>
      <c r="AC189" s="329"/>
      <c r="AD189" s="326"/>
      <c r="AE189" s="326"/>
      <c r="AF189" s="326"/>
      <c r="AG189" s="328"/>
      <c r="AH189" s="324"/>
      <c r="AI189" s="325"/>
      <c r="AJ189" s="324"/>
      <c r="AK189" s="326"/>
      <c r="AL189" s="326"/>
      <c r="AM189" s="326"/>
    </row>
    <row r="190" spans="1:39" s="322" customFormat="1">
      <c r="A190" s="324"/>
      <c r="B190" s="325"/>
      <c r="C190" s="324"/>
      <c r="D190" s="326"/>
      <c r="E190" s="326"/>
      <c r="F190" s="326"/>
      <c r="G190" s="329"/>
      <c r="H190" s="326"/>
      <c r="I190" s="326"/>
      <c r="J190" s="326"/>
      <c r="K190" s="328"/>
      <c r="L190" s="324"/>
      <c r="M190" s="325"/>
      <c r="N190" s="324"/>
      <c r="O190" s="326"/>
      <c r="P190" s="326"/>
      <c r="Q190" s="326"/>
      <c r="R190" s="329"/>
      <c r="S190" s="326"/>
      <c r="T190" s="326"/>
      <c r="U190" s="326"/>
      <c r="V190" s="328"/>
      <c r="W190" s="324"/>
      <c r="X190" s="325"/>
      <c r="Y190" s="324"/>
      <c r="Z190" s="326"/>
      <c r="AA190" s="326"/>
      <c r="AB190" s="326"/>
      <c r="AC190" s="329"/>
      <c r="AD190" s="326"/>
      <c r="AE190" s="326"/>
      <c r="AF190" s="326"/>
      <c r="AG190" s="328"/>
      <c r="AH190" s="324"/>
      <c r="AI190" s="325"/>
      <c r="AJ190" s="324"/>
      <c r="AK190" s="326"/>
      <c r="AL190" s="326"/>
      <c r="AM190" s="326"/>
    </row>
    <row r="191" spans="1:39" s="322" customFormat="1">
      <c r="A191" s="324"/>
      <c r="B191" s="325"/>
      <c r="C191" s="324"/>
      <c r="D191" s="326"/>
      <c r="E191" s="326"/>
      <c r="F191" s="326"/>
      <c r="G191" s="329"/>
      <c r="H191" s="326"/>
      <c r="I191" s="326"/>
      <c r="J191" s="326"/>
      <c r="K191" s="328"/>
      <c r="L191" s="324"/>
      <c r="M191" s="325"/>
      <c r="N191" s="324"/>
      <c r="O191" s="326"/>
      <c r="P191" s="326"/>
      <c r="Q191" s="326"/>
      <c r="R191" s="329"/>
      <c r="S191" s="326"/>
      <c r="T191" s="326"/>
      <c r="U191" s="326"/>
      <c r="V191" s="328"/>
      <c r="W191" s="324"/>
      <c r="X191" s="325"/>
      <c r="Y191" s="324"/>
      <c r="Z191" s="326"/>
      <c r="AA191" s="326"/>
      <c r="AB191" s="326"/>
      <c r="AC191" s="329"/>
      <c r="AD191" s="326"/>
      <c r="AE191" s="326"/>
      <c r="AF191" s="326"/>
      <c r="AG191" s="328"/>
      <c r="AH191" s="324"/>
      <c r="AI191" s="325"/>
      <c r="AJ191" s="324"/>
      <c r="AK191" s="326"/>
      <c r="AL191" s="326"/>
      <c r="AM191" s="326"/>
    </row>
    <row r="192" spans="1:39" s="322" customFormat="1">
      <c r="A192" s="324"/>
      <c r="B192" s="325"/>
      <c r="C192" s="324"/>
      <c r="D192" s="326"/>
      <c r="E192" s="326"/>
      <c r="F192" s="326"/>
      <c r="G192" s="329"/>
      <c r="H192" s="326"/>
      <c r="I192" s="326"/>
      <c r="J192" s="326"/>
      <c r="K192" s="328"/>
      <c r="L192" s="324"/>
      <c r="M192" s="325"/>
      <c r="N192" s="324"/>
      <c r="O192" s="326"/>
      <c r="P192" s="326"/>
      <c r="Q192" s="326"/>
      <c r="R192" s="329"/>
      <c r="S192" s="326"/>
      <c r="T192" s="326"/>
      <c r="U192" s="326"/>
      <c r="V192" s="328"/>
      <c r="W192" s="324"/>
      <c r="X192" s="325"/>
      <c r="Y192" s="324"/>
      <c r="Z192" s="326"/>
      <c r="AA192" s="326"/>
      <c r="AB192" s="326"/>
      <c r="AC192" s="329"/>
      <c r="AD192" s="326"/>
      <c r="AE192" s="326"/>
      <c r="AF192" s="326"/>
      <c r="AG192" s="328"/>
      <c r="AH192" s="324"/>
      <c r="AI192" s="325"/>
      <c r="AJ192" s="324"/>
      <c r="AK192" s="326"/>
      <c r="AL192" s="326"/>
      <c r="AM192" s="326"/>
    </row>
    <row r="193" spans="1:39" s="322" customFormat="1">
      <c r="A193" s="324"/>
      <c r="B193" s="325"/>
      <c r="C193" s="324"/>
      <c r="D193" s="326"/>
      <c r="E193" s="326"/>
      <c r="F193" s="326"/>
      <c r="G193" s="329"/>
      <c r="H193" s="326"/>
      <c r="I193" s="326"/>
      <c r="J193" s="326"/>
      <c r="K193" s="328"/>
      <c r="L193" s="324"/>
      <c r="M193" s="325"/>
      <c r="N193" s="324"/>
      <c r="O193" s="326"/>
      <c r="P193" s="326"/>
      <c r="Q193" s="326"/>
      <c r="R193" s="329"/>
      <c r="S193" s="326"/>
      <c r="T193" s="326"/>
      <c r="U193" s="326"/>
      <c r="V193" s="328"/>
      <c r="W193" s="324"/>
      <c r="X193" s="325"/>
      <c r="Y193" s="324"/>
      <c r="Z193" s="326"/>
      <c r="AA193" s="326"/>
      <c r="AB193" s="326"/>
      <c r="AC193" s="329"/>
      <c r="AD193" s="326"/>
      <c r="AE193" s="326"/>
      <c r="AF193" s="326"/>
      <c r="AG193" s="328"/>
      <c r="AH193" s="324"/>
      <c r="AI193" s="325"/>
      <c r="AJ193" s="324"/>
      <c r="AK193" s="326"/>
      <c r="AL193" s="326"/>
      <c r="AM193" s="326"/>
    </row>
    <row r="194" spans="1:39" s="322" customFormat="1">
      <c r="A194" s="324"/>
      <c r="B194" s="325"/>
      <c r="C194" s="324"/>
      <c r="D194" s="326"/>
      <c r="E194" s="326"/>
      <c r="F194" s="326"/>
      <c r="G194" s="329"/>
      <c r="H194" s="326"/>
      <c r="I194" s="326"/>
      <c r="J194" s="326"/>
      <c r="K194" s="328"/>
      <c r="L194" s="324"/>
      <c r="M194" s="325"/>
      <c r="N194" s="324"/>
      <c r="O194" s="326"/>
      <c r="P194" s="326"/>
      <c r="Q194" s="326"/>
      <c r="R194" s="329"/>
      <c r="S194" s="326"/>
      <c r="T194" s="326"/>
      <c r="U194" s="326"/>
      <c r="V194" s="328"/>
      <c r="W194" s="324"/>
      <c r="X194" s="325"/>
      <c r="Y194" s="324"/>
      <c r="Z194" s="326"/>
      <c r="AA194" s="326"/>
      <c r="AB194" s="326"/>
      <c r="AC194" s="329"/>
      <c r="AD194" s="326"/>
      <c r="AE194" s="326"/>
      <c r="AF194" s="326"/>
      <c r="AG194" s="328"/>
      <c r="AH194" s="324"/>
      <c r="AI194" s="325"/>
      <c r="AJ194" s="324"/>
      <c r="AK194" s="326"/>
      <c r="AL194" s="326"/>
      <c r="AM194" s="326"/>
    </row>
    <row r="195" spans="1:39" s="322" customFormat="1">
      <c r="A195" s="324"/>
      <c r="B195" s="325"/>
      <c r="C195" s="324"/>
      <c r="D195" s="326"/>
      <c r="E195" s="326"/>
      <c r="F195" s="326"/>
      <c r="G195" s="329"/>
      <c r="H195" s="326"/>
      <c r="I195" s="326"/>
      <c r="J195" s="326"/>
      <c r="K195" s="328"/>
      <c r="L195" s="324"/>
      <c r="M195" s="325"/>
      <c r="N195" s="324"/>
      <c r="O195" s="326"/>
      <c r="P195" s="326"/>
      <c r="Q195" s="326"/>
      <c r="R195" s="329"/>
      <c r="S195" s="326"/>
      <c r="T195" s="326"/>
      <c r="U195" s="326"/>
      <c r="V195" s="328"/>
      <c r="W195" s="324"/>
      <c r="X195" s="325"/>
      <c r="Y195" s="324"/>
      <c r="Z195" s="326"/>
      <c r="AA195" s="326"/>
      <c r="AB195" s="326"/>
      <c r="AC195" s="329"/>
      <c r="AD195" s="326"/>
      <c r="AE195" s="326"/>
      <c r="AF195" s="326"/>
      <c r="AG195" s="328"/>
      <c r="AH195" s="324"/>
      <c r="AI195" s="325"/>
      <c r="AJ195" s="324"/>
      <c r="AK195" s="326"/>
      <c r="AL195" s="326"/>
      <c r="AM195" s="326"/>
    </row>
    <row r="196" spans="1:39" s="322" customFormat="1">
      <c r="A196" s="324"/>
      <c r="B196" s="325"/>
      <c r="C196" s="324"/>
      <c r="D196" s="326"/>
      <c r="E196" s="326"/>
      <c r="F196" s="326"/>
      <c r="G196" s="329"/>
      <c r="H196" s="326"/>
      <c r="I196" s="326"/>
      <c r="J196" s="326"/>
      <c r="K196" s="327"/>
      <c r="L196" s="324"/>
      <c r="M196" s="325"/>
      <c r="N196" s="324"/>
      <c r="O196" s="326"/>
      <c r="P196" s="326"/>
      <c r="Q196" s="326"/>
      <c r="R196" s="329"/>
      <c r="S196" s="326"/>
      <c r="T196" s="326"/>
      <c r="U196" s="326"/>
      <c r="V196" s="327"/>
      <c r="W196" s="324"/>
      <c r="X196" s="325"/>
      <c r="Y196" s="324"/>
      <c r="Z196" s="326"/>
      <c r="AA196" s="326"/>
      <c r="AB196" s="326"/>
      <c r="AC196" s="329"/>
      <c r="AD196" s="326"/>
      <c r="AE196" s="326"/>
      <c r="AF196" s="326"/>
      <c r="AG196" s="327"/>
      <c r="AH196" s="324"/>
      <c r="AI196" s="325"/>
      <c r="AJ196" s="324"/>
      <c r="AK196" s="326"/>
      <c r="AL196" s="326"/>
      <c r="AM196" s="326"/>
    </row>
    <row r="197" spans="1:39" s="322" customFormat="1">
      <c r="A197" s="324"/>
      <c r="B197" s="325"/>
      <c r="C197" s="324"/>
      <c r="D197" s="326"/>
      <c r="E197" s="326"/>
      <c r="F197" s="326"/>
      <c r="G197" s="329"/>
      <c r="H197" s="326"/>
      <c r="I197" s="326"/>
      <c r="J197" s="326"/>
      <c r="K197" s="327"/>
      <c r="L197" s="324"/>
      <c r="M197" s="325"/>
      <c r="N197" s="324"/>
      <c r="O197" s="326"/>
      <c r="P197" s="326"/>
      <c r="Q197" s="326"/>
      <c r="R197" s="329"/>
      <c r="S197" s="326"/>
      <c r="T197" s="326"/>
      <c r="U197" s="326"/>
      <c r="V197" s="327"/>
      <c r="W197" s="324"/>
      <c r="X197" s="325"/>
      <c r="Y197" s="324"/>
      <c r="Z197" s="326"/>
      <c r="AA197" s="326"/>
      <c r="AB197" s="326"/>
      <c r="AC197" s="329"/>
      <c r="AD197" s="326"/>
      <c r="AE197" s="326"/>
      <c r="AF197" s="326"/>
      <c r="AG197" s="327"/>
      <c r="AH197" s="324"/>
      <c r="AI197" s="325"/>
      <c r="AJ197" s="324"/>
      <c r="AK197" s="326"/>
      <c r="AL197" s="326"/>
      <c r="AM197" s="326"/>
    </row>
    <row r="198" spans="1:39" s="322" customFormat="1">
      <c r="A198" s="324"/>
      <c r="B198" s="325"/>
      <c r="C198" s="324"/>
      <c r="D198" s="326"/>
      <c r="E198" s="326"/>
      <c r="F198" s="326"/>
      <c r="G198" s="329"/>
      <c r="H198" s="326"/>
      <c r="I198" s="326"/>
      <c r="J198" s="326"/>
      <c r="K198" s="327"/>
      <c r="L198" s="324"/>
      <c r="M198" s="325"/>
      <c r="N198" s="324"/>
      <c r="O198" s="326"/>
      <c r="P198" s="326"/>
      <c r="Q198" s="326"/>
      <c r="R198" s="329"/>
      <c r="S198" s="326"/>
      <c r="T198" s="326"/>
      <c r="U198" s="326"/>
      <c r="V198" s="327"/>
      <c r="W198" s="324"/>
      <c r="X198" s="325"/>
      <c r="Y198" s="324"/>
      <c r="Z198" s="326"/>
      <c r="AA198" s="326"/>
      <c r="AB198" s="326"/>
      <c r="AC198" s="329"/>
      <c r="AD198" s="326"/>
      <c r="AE198" s="326"/>
      <c r="AF198" s="326"/>
      <c r="AG198" s="327"/>
      <c r="AH198" s="324"/>
      <c r="AI198" s="325"/>
      <c r="AJ198" s="324"/>
      <c r="AK198" s="326"/>
      <c r="AL198" s="326"/>
      <c r="AM198" s="326"/>
    </row>
    <row r="199" spans="1:39" s="322" customFormat="1">
      <c r="A199" s="324"/>
      <c r="B199" s="325"/>
      <c r="C199" s="324"/>
      <c r="D199" s="326"/>
      <c r="E199" s="326"/>
      <c r="F199" s="326"/>
      <c r="G199" s="329"/>
      <c r="H199" s="326"/>
      <c r="I199" s="326"/>
      <c r="J199" s="326"/>
      <c r="K199" s="327"/>
      <c r="L199" s="324"/>
      <c r="M199" s="325"/>
      <c r="N199" s="324"/>
      <c r="O199" s="326"/>
      <c r="P199" s="326"/>
      <c r="Q199" s="326"/>
      <c r="R199" s="329"/>
      <c r="S199" s="326"/>
      <c r="T199" s="326"/>
      <c r="U199" s="326"/>
      <c r="V199" s="327"/>
      <c r="W199" s="324"/>
      <c r="X199" s="325"/>
      <c r="Y199" s="324"/>
      <c r="Z199" s="326"/>
      <c r="AA199" s="326"/>
      <c r="AB199" s="326"/>
      <c r="AC199" s="329"/>
      <c r="AD199" s="326"/>
      <c r="AE199" s="326"/>
      <c r="AF199" s="326"/>
      <c r="AG199" s="327"/>
      <c r="AH199" s="324"/>
      <c r="AI199" s="325"/>
      <c r="AJ199" s="324"/>
      <c r="AK199" s="326"/>
      <c r="AL199" s="326"/>
      <c r="AM199" s="326"/>
    </row>
    <row r="200" spans="1:39" s="322" customFormat="1">
      <c r="A200" s="324"/>
      <c r="B200" s="325"/>
      <c r="C200" s="324"/>
      <c r="D200" s="326"/>
      <c r="E200" s="326"/>
      <c r="F200" s="326"/>
      <c r="G200" s="329"/>
      <c r="H200" s="326"/>
      <c r="I200" s="326"/>
      <c r="J200" s="326"/>
      <c r="K200" s="328"/>
      <c r="L200" s="324"/>
      <c r="M200" s="325"/>
      <c r="N200" s="324"/>
      <c r="O200" s="326"/>
      <c r="P200" s="326"/>
      <c r="Q200" s="326"/>
      <c r="R200" s="329"/>
      <c r="S200" s="326"/>
      <c r="T200" s="326"/>
      <c r="U200" s="326"/>
      <c r="V200" s="328"/>
      <c r="W200" s="324"/>
      <c r="X200" s="325"/>
      <c r="Y200" s="324"/>
      <c r="Z200" s="326"/>
      <c r="AA200" s="326"/>
      <c r="AB200" s="326"/>
      <c r="AC200" s="329"/>
      <c r="AD200" s="326"/>
      <c r="AE200" s="326"/>
      <c r="AF200" s="326"/>
      <c r="AG200" s="328"/>
      <c r="AH200" s="324"/>
      <c r="AI200" s="325"/>
      <c r="AJ200" s="324"/>
      <c r="AK200" s="326"/>
      <c r="AL200" s="326"/>
      <c r="AM200" s="326"/>
    </row>
    <row r="201" spans="1:39" s="322" customFormat="1">
      <c r="A201" s="324"/>
      <c r="B201" s="325"/>
      <c r="C201" s="324"/>
      <c r="D201" s="326"/>
      <c r="E201" s="326"/>
      <c r="F201" s="326"/>
      <c r="G201" s="329"/>
      <c r="H201" s="326"/>
      <c r="I201" s="326"/>
      <c r="J201" s="326"/>
      <c r="K201" s="328"/>
      <c r="L201" s="324"/>
      <c r="M201" s="325"/>
      <c r="N201" s="324"/>
      <c r="O201" s="326"/>
      <c r="P201" s="326"/>
      <c r="Q201" s="326"/>
      <c r="R201" s="329"/>
      <c r="S201" s="326"/>
      <c r="T201" s="326"/>
      <c r="U201" s="326"/>
      <c r="V201" s="328"/>
      <c r="W201" s="324"/>
      <c r="X201" s="325"/>
      <c r="Y201" s="324"/>
      <c r="Z201" s="326"/>
      <c r="AA201" s="326"/>
      <c r="AB201" s="326"/>
      <c r="AC201" s="329"/>
      <c r="AD201" s="326"/>
      <c r="AE201" s="326"/>
      <c r="AF201" s="326"/>
      <c r="AG201" s="328"/>
      <c r="AH201" s="324"/>
      <c r="AI201" s="325"/>
      <c r="AJ201" s="324"/>
      <c r="AK201" s="326"/>
      <c r="AL201" s="326"/>
      <c r="AM201" s="326"/>
    </row>
    <row r="202" spans="1:39" s="322" customFormat="1">
      <c r="A202" s="324"/>
      <c r="B202" s="325"/>
      <c r="C202" s="324"/>
      <c r="D202" s="326"/>
      <c r="E202" s="326"/>
      <c r="F202" s="326"/>
      <c r="G202" s="329"/>
      <c r="H202" s="326"/>
      <c r="I202" s="326"/>
      <c r="J202" s="326"/>
      <c r="K202" s="327"/>
      <c r="L202" s="324"/>
      <c r="M202" s="325"/>
      <c r="N202" s="324"/>
      <c r="O202" s="326"/>
      <c r="P202" s="326"/>
      <c r="Q202" s="326"/>
      <c r="R202" s="329"/>
      <c r="S202" s="326"/>
      <c r="T202" s="326"/>
      <c r="U202" s="326"/>
      <c r="V202" s="327"/>
      <c r="W202" s="324"/>
      <c r="X202" s="325"/>
      <c r="Y202" s="324"/>
      <c r="Z202" s="326"/>
      <c r="AA202" s="326"/>
      <c r="AB202" s="326"/>
      <c r="AC202" s="329"/>
      <c r="AD202" s="326"/>
      <c r="AE202" s="326"/>
      <c r="AF202" s="326"/>
      <c r="AG202" s="327"/>
      <c r="AH202" s="324"/>
      <c r="AI202" s="325"/>
      <c r="AJ202" s="324"/>
      <c r="AK202" s="326"/>
      <c r="AL202" s="326"/>
      <c r="AM202" s="326"/>
    </row>
    <row r="203" spans="1:39" s="322" customFormat="1">
      <c r="A203" s="324"/>
      <c r="B203" s="325"/>
      <c r="C203" s="324"/>
      <c r="D203" s="326"/>
      <c r="E203" s="326"/>
      <c r="F203" s="326"/>
      <c r="G203" s="329"/>
      <c r="H203" s="326"/>
      <c r="I203" s="326"/>
      <c r="J203" s="326"/>
      <c r="K203" s="327"/>
      <c r="L203" s="324"/>
      <c r="M203" s="325"/>
      <c r="N203" s="324"/>
      <c r="O203" s="326"/>
      <c r="P203" s="326"/>
      <c r="Q203" s="326"/>
      <c r="R203" s="329"/>
      <c r="S203" s="326"/>
      <c r="T203" s="326"/>
      <c r="U203" s="326"/>
      <c r="V203" s="327"/>
      <c r="W203" s="324"/>
      <c r="X203" s="325"/>
      <c r="Y203" s="324"/>
      <c r="Z203" s="326"/>
      <c r="AA203" s="326"/>
      <c r="AB203" s="326"/>
      <c r="AC203" s="329"/>
      <c r="AD203" s="326"/>
      <c r="AE203" s="326"/>
      <c r="AF203" s="326"/>
      <c r="AG203" s="327"/>
      <c r="AH203" s="324"/>
      <c r="AI203" s="325"/>
      <c r="AJ203" s="324"/>
      <c r="AK203" s="326"/>
      <c r="AL203" s="326"/>
      <c r="AM203" s="326"/>
    </row>
    <row r="204" spans="1:39" s="322" customFormat="1">
      <c r="A204" s="324"/>
      <c r="B204" s="325"/>
      <c r="C204" s="324"/>
      <c r="D204" s="326"/>
      <c r="E204" s="326"/>
      <c r="F204" s="326"/>
      <c r="G204" s="329"/>
      <c r="H204" s="326"/>
      <c r="I204" s="326"/>
      <c r="J204" s="326"/>
      <c r="K204" s="327"/>
      <c r="L204" s="324"/>
      <c r="M204" s="325"/>
      <c r="N204" s="324"/>
      <c r="O204" s="326"/>
      <c r="P204" s="326"/>
      <c r="Q204" s="326"/>
      <c r="R204" s="329"/>
      <c r="S204" s="326"/>
      <c r="T204" s="326"/>
      <c r="U204" s="326"/>
      <c r="V204" s="327"/>
      <c r="W204" s="324"/>
      <c r="X204" s="325"/>
      <c r="Y204" s="324"/>
      <c r="Z204" s="326"/>
      <c r="AA204" s="326"/>
      <c r="AB204" s="326"/>
      <c r="AC204" s="329"/>
      <c r="AD204" s="326"/>
      <c r="AE204" s="326"/>
      <c r="AF204" s="326"/>
      <c r="AG204" s="327"/>
      <c r="AH204" s="324"/>
      <c r="AI204" s="325"/>
      <c r="AJ204" s="324"/>
      <c r="AK204" s="326"/>
      <c r="AL204" s="326"/>
      <c r="AM204" s="326"/>
    </row>
    <row r="205" spans="1:39" s="322" customFormat="1">
      <c r="A205" s="324"/>
      <c r="B205" s="325"/>
      <c r="C205" s="324"/>
      <c r="D205" s="326"/>
      <c r="E205" s="326"/>
      <c r="F205" s="326"/>
      <c r="G205" s="329"/>
      <c r="H205" s="326"/>
      <c r="I205" s="326"/>
      <c r="J205" s="326"/>
      <c r="K205" s="327"/>
      <c r="L205" s="324"/>
      <c r="M205" s="325"/>
      <c r="N205" s="324"/>
      <c r="O205" s="326"/>
      <c r="P205" s="326"/>
      <c r="Q205" s="326"/>
      <c r="R205" s="329"/>
      <c r="S205" s="326"/>
      <c r="T205" s="326"/>
      <c r="U205" s="326"/>
      <c r="V205" s="327"/>
      <c r="W205" s="324"/>
      <c r="X205" s="325"/>
      <c r="Y205" s="324"/>
      <c r="Z205" s="326"/>
      <c r="AA205" s="326"/>
      <c r="AB205" s="326"/>
      <c r="AC205" s="329"/>
      <c r="AD205" s="326"/>
      <c r="AE205" s="326"/>
      <c r="AF205" s="326"/>
      <c r="AG205" s="327"/>
      <c r="AH205" s="324"/>
      <c r="AI205" s="325"/>
      <c r="AJ205" s="324"/>
      <c r="AK205" s="326"/>
      <c r="AL205" s="326"/>
      <c r="AM205" s="326"/>
    </row>
    <row r="206" spans="1:39" s="322" customFormat="1">
      <c r="A206" s="324"/>
      <c r="B206" s="325"/>
      <c r="C206" s="324"/>
      <c r="D206" s="326"/>
      <c r="E206" s="326"/>
      <c r="F206" s="326"/>
      <c r="G206" s="329"/>
      <c r="H206" s="326"/>
      <c r="I206" s="326"/>
      <c r="J206" s="326"/>
      <c r="K206" s="327"/>
      <c r="L206" s="324"/>
      <c r="M206" s="325"/>
      <c r="N206" s="324"/>
      <c r="O206" s="326"/>
      <c r="P206" s="326"/>
      <c r="Q206" s="326"/>
      <c r="R206" s="329"/>
      <c r="S206" s="326"/>
      <c r="T206" s="326"/>
      <c r="U206" s="326"/>
      <c r="V206" s="327"/>
      <c r="W206" s="324"/>
      <c r="X206" s="325"/>
      <c r="Y206" s="324"/>
      <c r="Z206" s="326"/>
      <c r="AA206" s="326"/>
      <c r="AB206" s="326"/>
      <c r="AC206" s="329"/>
      <c r="AD206" s="326"/>
      <c r="AE206" s="326"/>
      <c r="AF206" s="326"/>
      <c r="AG206" s="327"/>
      <c r="AH206" s="324"/>
      <c r="AI206" s="325"/>
      <c r="AJ206" s="324"/>
      <c r="AK206" s="326"/>
      <c r="AL206" s="326"/>
      <c r="AM206" s="326"/>
    </row>
    <row r="207" spans="1:39" s="322" customFormat="1">
      <c r="A207" s="324"/>
      <c r="B207" s="325"/>
      <c r="C207" s="324"/>
      <c r="D207" s="326"/>
      <c r="E207" s="326"/>
      <c r="F207" s="326"/>
      <c r="G207" s="329"/>
      <c r="H207" s="326"/>
      <c r="I207" s="326"/>
      <c r="J207" s="326"/>
      <c r="K207" s="327"/>
      <c r="L207" s="324"/>
      <c r="M207" s="325"/>
      <c r="N207" s="324"/>
      <c r="O207" s="326"/>
      <c r="P207" s="326"/>
      <c r="Q207" s="326"/>
      <c r="R207" s="329"/>
      <c r="S207" s="326"/>
      <c r="T207" s="326"/>
      <c r="U207" s="326"/>
      <c r="V207" s="327"/>
      <c r="W207" s="324"/>
      <c r="X207" s="325"/>
      <c r="Y207" s="324"/>
      <c r="Z207" s="326"/>
      <c r="AA207" s="326"/>
      <c r="AB207" s="326"/>
      <c r="AC207" s="329"/>
      <c r="AD207" s="326"/>
      <c r="AE207" s="326"/>
      <c r="AF207" s="326"/>
      <c r="AG207" s="327"/>
      <c r="AH207" s="324"/>
      <c r="AI207" s="325"/>
      <c r="AJ207" s="324"/>
      <c r="AK207" s="326"/>
      <c r="AL207" s="326"/>
      <c r="AM207" s="326"/>
    </row>
    <row r="208" spans="1:39" s="322" customFormat="1">
      <c r="A208" s="324"/>
      <c r="B208" s="325"/>
      <c r="C208" s="324"/>
      <c r="D208" s="326"/>
      <c r="E208" s="326"/>
      <c r="F208" s="326"/>
      <c r="G208" s="329"/>
      <c r="H208" s="326"/>
      <c r="I208" s="326"/>
      <c r="J208" s="326"/>
      <c r="K208" s="327"/>
      <c r="L208" s="324"/>
      <c r="M208" s="325"/>
      <c r="N208" s="324"/>
      <c r="O208" s="326"/>
      <c r="P208" s="326"/>
      <c r="Q208" s="326"/>
      <c r="R208" s="329"/>
      <c r="S208" s="326"/>
      <c r="T208" s="326"/>
      <c r="U208" s="326"/>
      <c r="V208" s="327"/>
      <c r="W208" s="324"/>
      <c r="X208" s="325"/>
      <c r="Y208" s="324"/>
      <c r="Z208" s="326"/>
      <c r="AA208" s="326"/>
      <c r="AB208" s="326"/>
      <c r="AC208" s="329"/>
      <c r="AD208" s="326"/>
      <c r="AE208" s="326"/>
      <c r="AF208" s="326"/>
      <c r="AG208" s="327"/>
      <c r="AH208" s="324"/>
      <c r="AI208" s="325"/>
      <c r="AJ208" s="324"/>
      <c r="AK208" s="326"/>
      <c r="AL208" s="326"/>
      <c r="AM208" s="326"/>
    </row>
    <row r="209" spans="1:39" s="322" customFormat="1">
      <c r="A209" s="324"/>
      <c r="B209" s="325"/>
      <c r="C209" s="324"/>
      <c r="D209" s="326"/>
      <c r="E209" s="326"/>
      <c r="F209" s="326"/>
      <c r="G209" s="329"/>
      <c r="H209" s="326"/>
      <c r="I209" s="326"/>
      <c r="J209" s="326"/>
      <c r="K209" s="327"/>
      <c r="L209" s="324"/>
      <c r="M209" s="325"/>
      <c r="N209" s="324"/>
      <c r="O209" s="326"/>
      <c r="P209" s="326"/>
      <c r="Q209" s="326"/>
      <c r="R209" s="329"/>
      <c r="S209" s="326"/>
      <c r="T209" s="326"/>
      <c r="U209" s="326"/>
      <c r="V209" s="327"/>
      <c r="W209" s="324"/>
      <c r="X209" s="325"/>
      <c r="Y209" s="324"/>
      <c r="Z209" s="326"/>
      <c r="AA209" s="326"/>
      <c r="AB209" s="326"/>
      <c r="AC209" s="329"/>
      <c r="AD209" s="326"/>
      <c r="AE209" s="326"/>
      <c r="AF209" s="326"/>
      <c r="AG209" s="327"/>
      <c r="AH209" s="324"/>
      <c r="AI209" s="325"/>
      <c r="AJ209" s="324"/>
      <c r="AK209" s="326"/>
      <c r="AL209" s="326"/>
      <c r="AM209" s="326"/>
    </row>
    <row r="210" spans="1:39" s="322" customFormat="1">
      <c r="A210" s="324"/>
      <c r="B210" s="325"/>
      <c r="C210" s="324"/>
      <c r="D210" s="326"/>
      <c r="E210" s="326"/>
      <c r="F210" s="326"/>
      <c r="G210" s="329"/>
      <c r="H210" s="326"/>
      <c r="I210" s="326"/>
      <c r="J210" s="326"/>
      <c r="K210" s="327"/>
      <c r="L210" s="324"/>
      <c r="M210" s="325"/>
      <c r="N210" s="324"/>
      <c r="O210" s="326"/>
      <c r="P210" s="326"/>
      <c r="Q210" s="326"/>
      <c r="R210" s="329"/>
      <c r="S210" s="326"/>
      <c r="T210" s="326"/>
      <c r="U210" s="326"/>
      <c r="V210" s="327"/>
      <c r="W210" s="324"/>
      <c r="X210" s="325"/>
      <c r="Y210" s="324"/>
      <c r="Z210" s="326"/>
      <c r="AA210" s="326"/>
      <c r="AB210" s="326"/>
      <c r="AC210" s="329"/>
      <c r="AD210" s="326"/>
      <c r="AE210" s="326"/>
      <c r="AF210" s="326"/>
      <c r="AG210" s="327"/>
      <c r="AH210" s="324"/>
      <c r="AI210" s="325"/>
      <c r="AJ210" s="324"/>
      <c r="AK210" s="326"/>
      <c r="AL210" s="326"/>
      <c r="AM210" s="326"/>
    </row>
    <row r="211" spans="1:39" s="322" customFormat="1">
      <c r="A211" s="324"/>
      <c r="B211" s="325"/>
      <c r="C211" s="324"/>
      <c r="D211" s="326"/>
      <c r="E211" s="326"/>
      <c r="F211" s="326"/>
      <c r="G211" s="329"/>
      <c r="H211" s="326"/>
      <c r="I211" s="326"/>
      <c r="J211" s="326"/>
      <c r="K211" s="328"/>
      <c r="L211" s="324"/>
      <c r="M211" s="325"/>
      <c r="N211" s="324"/>
      <c r="O211" s="326"/>
      <c r="P211" s="326"/>
      <c r="Q211" s="326"/>
      <c r="R211" s="329"/>
      <c r="S211" s="326"/>
      <c r="T211" s="326"/>
      <c r="U211" s="326"/>
      <c r="V211" s="328"/>
      <c r="W211" s="324"/>
      <c r="X211" s="325"/>
      <c r="Y211" s="324"/>
      <c r="Z211" s="326"/>
      <c r="AA211" s="326"/>
      <c r="AB211" s="326"/>
      <c r="AC211" s="329"/>
      <c r="AD211" s="326"/>
      <c r="AE211" s="326"/>
      <c r="AF211" s="326"/>
      <c r="AG211" s="328"/>
      <c r="AH211" s="324"/>
      <c r="AI211" s="325"/>
      <c r="AJ211" s="324"/>
      <c r="AK211" s="326"/>
      <c r="AL211" s="326"/>
      <c r="AM211" s="326"/>
    </row>
    <row r="212" spans="1:39" s="322" customFormat="1">
      <c r="A212" s="324"/>
      <c r="B212" s="325"/>
      <c r="C212" s="324"/>
      <c r="D212" s="326"/>
      <c r="E212" s="326"/>
      <c r="F212" s="326"/>
      <c r="G212" s="329"/>
      <c r="H212" s="326"/>
      <c r="I212" s="326"/>
      <c r="J212" s="326"/>
      <c r="K212" s="328"/>
      <c r="L212" s="324"/>
      <c r="M212" s="325"/>
      <c r="N212" s="324"/>
      <c r="O212" s="326"/>
      <c r="P212" s="326"/>
      <c r="Q212" s="326"/>
      <c r="R212" s="329"/>
      <c r="S212" s="326"/>
      <c r="T212" s="326"/>
      <c r="U212" s="326"/>
      <c r="V212" s="328"/>
      <c r="W212" s="324"/>
      <c r="X212" s="325"/>
      <c r="Y212" s="324"/>
      <c r="Z212" s="326"/>
      <c r="AA212" s="326"/>
      <c r="AB212" s="326"/>
      <c r="AC212" s="329"/>
      <c r="AD212" s="326"/>
      <c r="AE212" s="326"/>
      <c r="AF212" s="326"/>
      <c r="AG212" s="328"/>
      <c r="AH212" s="324"/>
      <c r="AI212" s="325"/>
      <c r="AJ212" s="324"/>
      <c r="AK212" s="326"/>
      <c r="AL212" s="326"/>
      <c r="AM212" s="326"/>
    </row>
    <row r="213" spans="1:39" s="322" customFormat="1">
      <c r="A213" s="324"/>
      <c r="B213" s="325"/>
      <c r="C213" s="324"/>
      <c r="D213" s="326"/>
      <c r="E213" s="326"/>
      <c r="F213" s="326"/>
      <c r="G213" s="329"/>
      <c r="H213" s="326"/>
      <c r="I213" s="326"/>
      <c r="J213" s="326"/>
      <c r="K213" s="328"/>
      <c r="L213" s="324"/>
      <c r="M213" s="325"/>
      <c r="N213" s="324"/>
      <c r="O213" s="326"/>
      <c r="P213" s="326"/>
      <c r="Q213" s="326"/>
      <c r="R213" s="329"/>
      <c r="S213" s="326"/>
      <c r="T213" s="326"/>
      <c r="U213" s="326"/>
      <c r="V213" s="328"/>
      <c r="W213" s="324"/>
      <c r="X213" s="325"/>
      <c r="Y213" s="324"/>
      <c r="Z213" s="326"/>
      <c r="AA213" s="326"/>
      <c r="AB213" s="326"/>
      <c r="AC213" s="329"/>
      <c r="AD213" s="326"/>
      <c r="AE213" s="326"/>
      <c r="AF213" s="326"/>
      <c r="AG213" s="328"/>
      <c r="AH213" s="324"/>
      <c r="AI213" s="325"/>
      <c r="AJ213" s="324"/>
      <c r="AK213" s="326"/>
      <c r="AL213" s="326"/>
      <c r="AM213" s="326"/>
    </row>
    <row r="214" spans="1:39" s="322" customFormat="1">
      <c r="A214" s="324"/>
      <c r="B214" s="325"/>
      <c r="C214" s="324"/>
      <c r="D214" s="326"/>
      <c r="E214" s="326"/>
      <c r="F214" s="326"/>
      <c r="G214" s="329"/>
      <c r="H214" s="326"/>
      <c r="I214" s="326"/>
      <c r="J214" s="326"/>
      <c r="K214" s="328"/>
      <c r="L214" s="324"/>
      <c r="M214" s="325"/>
      <c r="N214" s="324"/>
      <c r="O214" s="326"/>
      <c r="P214" s="326"/>
      <c r="Q214" s="326"/>
      <c r="R214" s="329"/>
      <c r="S214" s="326"/>
      <c r="T214" s="326"/>
      <c r="U214" s="326"/>
      <c r="V214" s="328"/>
      <c r="W214" s="324"/>
      <c r="X214" s="325"/>
      <c r="Y214" s="324"/>
      <c r="Z214" s="326"/>
      <c r="AA214" s="326"/>
      <c r="AB214" s="326"/>
      <c r="AC214" s="329"/>
      <c r="AD214" s="326"/>
      <c r="AE214" s="326"/>
      <c r="AF214" s="326"/>
      <c r="AG214" s="328"/>
      <c r="AH214" s="324"/>
      <c r="AI214" s="325"/>
      <c r="AJ214" s="324"/>
      <c r="AK214" s="326"/>
      <c r="AL214" s="326"/>
      <c r="AM214" s="326"/>
    </row>
    <row r="215" spans="1:39" s="322" customFormat="1">
      <c r="A215" s="324"/>
      <c r="B215" s="325"/>
      <c r="C215" s="324"/>
      <c r="D215" s="326"/>
      <c r="E215" s="326"/>
      <c r="F215" s="326"/>
      <c r="G215" s="329"/>
      <c r="H215" s="326"/>
      <c r="I215" s="326"/>
      <c r="J215" s="326"/>
      <c r="K215" s="328"/>
      <c r="L215" s="324"/>
      <c r="M215" s="325"/>
      <c r="N215" s="324"/>
      <c r="O215" s="326"/>
      <c r="P215" s="326"/>
      <c r="Q215" s="326"/>
      <c r="R215" s="329"/>
      <c r="S215" s="326"/>
      <c r="T215" s="326"/>
      <c r="U215" s="326"/>
      <c r="V215" s="328"/>
      <c r="W215" s="324"/>
      <c r="X215" s="325"/>
      <c r="Y215" s="324"/>
      <c r="Z215" s="326"/>
      <c r="AA215" s="326"/>
      <c r="AB215" s="326"/>
      <c r="AC215" s="329"/>
      <c r="AD215" s="326"/>
      <c r="AE215" s="326"/>
      <c r="AF215" s="326"/>
      <c r="AG215" s="328"/>
      <c r="AH215" s="324"/>
      <c r="AI215" s="325"/>
      <c r="AJ215" s="324"/>
      <c r="AK215" s="326"/>
      <c r="AL215" s="326"/>
      <c r="AM215" s="326"/>
    </row>
    <row r="216" spans="1:39" s="322" customFormat="1">
      <c r="A216" s="324"/>
      <c r="B216" s="325"/>
      <c r="C216" s="324"/>
      <c r="D216" s="326"/>
      <c r="E216" s="326"/>
      <c r="F216" s="326"/>
      <c r="G216" s="329"/>
      <c r="H216" s="326"/>
      <c r="I216" s="326"/>
      <c r="J216" s="326"/>
      <c r="K216" s="328"/>
      <c r="L216" s="324"/>
      <c r="M216" s="325"/>
      <c r="N216" s="324"/>
      <c r="O216" s="326"/>
      <c r="P216" s="326"/>
      <c r="Q216" s="326"/>
      <c r="R216" s="329"/>
      <c r="S216" s="326"/>
      <c r="T216" s="326"/>
      <c r="U216" s="326"/>
      <c r="V216" s="328"/>
      <c r="W216" s="324"/>
      <c r="X216" s="325"/>
      <c r="Y216" s="324"/>
      <c r="Z216" s="326"/>
      <c r="AA216" s="326"/>
      <c r="AB216" s="326"/>
      <c r="AC216" s="329"/>
      <c r="AD216" s="326"/>
      <c r="AE216" s="326"/>
      <c r="AF216" s="326"/>
      <c r="AG216" s="328"/>
      <c r="AH216" s="324"/>
      <c r="AI216" s="325"/>
      <c r="AJ216" s="324"/>
      <c r="AK216" s="326"/>
      <c r="AL216" s="326"/>
      <c r="AM216" s="326"/>
    </row>
    <row r="217" spans="1:39" s="322" customFormat="1">
      <c r="A217" s="324"/>
      <c r="B217" s="325"/>
      <c r="C217" s="324"/>
      <c r="D217" s="326"/>
      <c r="E217" s="326"/>
      <c r="F217" s="326"/>
      <c r="G217" s="329"/>
      <c r="H217" s="326"/>
      <c r="I217" s="326"/>
      <c r="J217" s="326"/>
      <c r="K217" s="328"/>
      <c r="L217" s="324"/>
      <c r="M217" s="325"/>
      <c r="N217" s="324"/>
      <c r="O217" s="326"/>
      <c r="P217" s="326"/>
      <c r="Q217" s="326"/>
      <c r="R217" s="329"/>
      <c r="S217" s="326"/>
      <c r="T217" s="326"/>
      <c r="U217" s="326"/>
      <c r="V217" s="328"/>
      <c r="W217" s="324"/>
      <c r="X217" s="325"/>
      <c r="Y217" s="324"/>
      <c r="Z217" s="326"/>
      <c r="AA217" s="326"/>
      <c r="AB217" s="326"/>
      <c r="AC217" s="329"/>
      <c r="AD217" s="326"/>
      <c r="AE217" s="326"/>
      <c r="AF217" s="326"/>
      <c r="AG217" s="328"/>
      <c r="AH217" s="324"/>
      <c r="AI217" s="325"/>
      <c r="AJ217" s="324"/>
      <c r="AK217" s="326"/>
      <c r="AL217" s="326"/>
      <c r="AM217" s="326"/>
    </row>
    <row r="218" spans="1:39" s="322" customFormat="1">
      <c r="A218" s="324"/>
      <c r="B218" s="325"/>
      <c r="C218" s="324"/>
      <c r="D218" s="326"/>
      <c r="E218" s="326"/>
      <c r="F218" s="326"/>
      <c r="G218" s="329"/>
      <c r="H218" s="326"/>
      <c r="I218" s="326"/>
      <c r="J218" s="326"/>
      <c r="K218" s="328"/>
      <c r="L218" s="324"/>
      <c r="M218" s="325"/>
      <c r="N218" s="324"/>
      <c r="O218" s="326"/>
      <c r="P218" s="326"/>
      <c r="Q218" s="326"/>
      <c r="R218" s="329"/>
      <c r="S218" s="326"/>
      <c r="T218" s="326"/>
      <c r="U218" s="326"/>
      <c r="V218" s="328"/>
      <c r="W218" s="324"/>
      <c r="X218" s="325"/>
      <c r="Y218" s="324"/>
      <c r="Z218" s="326"/>
      <c r="AA218" s="326"/>
      <c r="AB218" s="326"/>
      <c r="AC218" s="329"/>
      <c r="AD218" s="326"/>
      <c r="AE218" s="326"/>
      <c r="AF218" s="326"/>
      <c r="AG218" s="328"/>
      <c r="AH218" s="324"/>
      <c r="AI218" s="325"/>
      <c r="AJ218" s="324"/>
      <c r="AK218" s="326"/>
      <c r="AL218" s="326"/>
      <c r="AM218" s="326"/>
    </row>
    <row r="219" spans="1:39" s="322" customFormat="1">
      <c r="A219" s="324"/>
      <c r="B219" s="325"/>
      <c r="C219" s="324"/>
      <c r="D219" s="326"/>
      <c r="E219" s="326"/>
      <c r="F219" s="326"/>
      <c r="G219" s="329"/>
      <c r="H219" s="326"/>
      <c r="I219" s="326"/>
      <c r="J219" s="326"/>
      <c r="K219" s="328"/>
      <c r="L219" s="324"/>
      <c r="M219" s="325"/>
      <c r="N219" s="324"/>
      <c r="O219" s="326"/>
      <c r="P219" s="326"/>
      <c r="Q219" s="326"/>
      <c r="R219" s="329"/>
      <c r="S219" s="326"/>
      <c r="T219" s="326"/>
      <c r="U219" s="326"/>
      <c r="V219" s="328"/>
      <c r="W219" s="324"/>
      <c r="X219" s="325"/>
      <c r="Y219" s="324"/>
      <c r="Z219" s="326"/>
      <c r="AA219" s="326"/>
      <c r="AB219" s="326"/>
      <c r="AC219" s="329"/>
      <c r="AD219" s="326"/>
      <c r="AE219" s="326"/>
      <c r="AF219" s="326"/>
      <c r="AG219" s="328"/>
      <c r="AH219" s="324"/>
      <c r="AI219" s="325"/>
      <c r="AJ219" s="324"/>
      <c r="AK219" s="326"/>
      <c r="AL219" s="326"/>
      <c r="AM219" s="326"/>
    </row>
    <row r="220" spans="1:39" s="322" customFormat="1">
      <c r="A220" s="324"/>
      <c r="B220" s="325"/>
      <c r="C220" s="324"/>
      <c r="D220" s="326"/>
      <c r="E220" s="326"/>
      <c r="F220" s="326"/>
      <c r="G220" s="329"/>
      <c r="H220" s="326"/>
      <c r="I220" s="326"/>
      <c r="J220" s="326"/>
      <c r="K220" s="328"/>
      <c r="L220" s="324"/>
      <c r="M220" s="325"/>
      <c r="N220" s="324"/>
      <c r="O220" s="326"/>
      <c r="P220" s="326"/>
      <c r="Q220" s="326"/>
      <c r="R220" s="329"/>
      <c r="S220" s="326"/>
      <c r="T220" s="326"/>
      <c r="U220" s="326"/>
      <c r="V220" s="328"/>
      <c r="W220" s="324"/>
      <c r="X220" s="325"/>
      <c r="Y220" s="324"/>
      <c r="Z220" s="326"/>
      <c r="AA220" s="326"/>
      <c r="AB220" s="326"/>
      <c r="AC220" s="329"/>
      <c r="AD220" s="326"/>
      <c r="AE220" s="326"/>
      <c r="AF220" s="326"/>
      <c r="AG220" s="328"/>
      <c r="AH220" s="324"/>
      <c r="AI220" s="325"/>
      <c r="AJ220" s="324"/>
      <c r="AK220" s="326"/>
      <c r="AL220" s="326"/>
      <c r="AM220" s="326"/>
    </row>
    <row r="221" spans="1:39" s="322" customFormat="1">
      <c r="A221" s="324"/>
      <c r="B221" s="325"/>
      <c r="C221" s="324"/>
      <c r="D221" s="326"/>
      <c r="E221" s="326"/>
      <c r="F221" s="326"/>
      <c r="G221" s="329"/>
      <c r="H221" s="326"/>
      <c r="I221" s="326"/>
      <c r="J221" s="326"/>
      <c r="K221" s="328"/>
      <c r="L221" s="324"/>
      <c r="M221" s="325"/>
      <c r="N221" s="324"/>
      <c r="O221" s="326"/>
      <c r="P221" s="326"/>
      <c r="Q221" s="326"/>
      <c r="R221" s="329"/>
      <c r="S221" s="326"/>
      <c r="T221" s="326"/>
      <c r="U221" s="326"/>
      <c r="V221" s="328"/>
      <c r="W221" s="324"/>
      <c r="X221" s="325"/>
      <c r="Y221" s="324"/>
      <c r="Z221" s="326"/>
      <c r="AA221" s="326"/>
      <c r="AB221" s="326"/>
      <c r="AC221" s="329"/>
      <c r="AD221" s="326"/>
      <c r="AE221" s="326"/>
      <c r="AF221" s="326"/>
      <c r="AG221" s="328"/>
      <c r="AH221" s="324"/>
      <c r="AI221" s="325"/>
      <c r="AJ221" s="324"/>
      <c r="AK221" s="326"/>
      <c r="AL221" s="326"/>
      <c r="AM221" s="326"/>
    </row>
    <row r="222" spans="1:39" s="322" customFormat="1">
      <c r="A222" s="324"/>
      <c r="B222" s="325"/>
      <c r="C222" s="324"/>
      <c r="D222" s="326"/>
      <c r="E222" s="326"/>
      <c r="F222" s="326"/>
      <c r="G222" s="329"/>
      <c r="H222" s="326"/>
      <c r="I222" s="326"/>
      <c r="J222" s="326"/>
      <c r="K222" s="328"/>
      <c r="L222" s="324"/>
      <c r="M222" s="325"/>
      <c r="N222" s="324"/>
      <c r="O222" s="326"/>
      <c r="P222" s="326"/>
      <c r="Q222" s="326"/>
      <c r="R222" s="329"/>
      <c r="S222" s="326"/>
      <c r="T222" s="326"/>
      <c r="U222" s="326"/>
      <c r="V222" s="328"/>
      <c r="W222" s="324"/>
      <c r="X222" s="325"/>
      <c r="Y222" s="324"/>
      <c r="Z222" s="326"/>
      <c r="AA222" s="326"/>
      <c r="AB222" s="326"/>
      <c r="AC222" s="329"/>
      <c r="AD222" s="326"/>
      <c r="AE222" s="326"/>
      <c r="AF222" s="326"/>
      <c r="AG222" s="328"/>
      <c r="AH222" s="324"/>
      <c r="AI222" s="325"/>
      <c r="AJ222" s="324"/>
      <c r="AK222" s="326"/>
      <c r="AL222" s="326"/>
      <c r="AM222" s="326"/>
    </row>
    <row r="223" spans="1:39" s="322" customFormat="1">
      <c r="A223" s="324"/>
      <c r="B223" s="325"/>
      <c r="C223" s="324"/>
      <c r="D223" s="326"/>
      <c r="E223" s="326"/>
      <c r="F223" s="326"/>
      <c r="G223" s="329"/>
      <c r="H223" s="326"/>
      <c r="I223" s="326"/>
      <c r="J223" s="326"/>
      <c r="K223" s="328"/>
      <c r="L223" s="324"/>
      <c r="M223" s="325"/>
      <c r="N223" s="324"/>
      <c r="O223" s="326"/>
      <c r="P223" s="326"/>
      <c r="Q223" s="326"/>
      <c r="R223" s="329"/>
      <c r="S223" s="326"/>
      <c r="T223" s="326"/>
      <c r="U223" s="326"/>
      <c r="V223" s="328"/>
      <c r="W223" s="324"/>
      <c r="X223" s="325"/>
      <c r="Y223" s="324"/>
      <c r="Z223" s="326"/>
      <c r="AA223" s="326"/>
      <c r="AB223" s="326"/>
      <c r="AC223" s="329"/>
      <c r="AD223" s="326"/>
      <c r="AE223" s="326"/>
      <c r="AF223" s="326"/>
      <c r="AG223" s="328"/>
      <c r="AH223" s="324"/>
      <c r="AI223" s="325"/>
      <c r="AJ223" s="324"/>
      <c r="AK223" s="326"/>
      <c r="AL223" s="326"/>
      <c r="AM223" s="326"/>
    </row>
    <row r="224" spans="1:39" s="322" customFormat="1">
      <c r="A224" s="324"/>
      <c r="B224" s="325"/>
      <c r="C224" s="324"/>
      <c r="D224" s="326"/>
      <c r="E224" s="326"/>
      <c r="F224" s="326"/>
      <c r="G224" s="329"/>
      <c r="H224" s="326"/>
      <c r="I224" s="326"/>
      <c r="J224" s="326"/>
      <c r="K224" s="328"/>
      <c r="L224" s="324"/>
      <c r="M224" s="325"/>
      <c r="N224" s="324"/>
      <c r="O224" s="326"/>
      <c r="P224" s="326"/>
      <c r="Q224" s="326"/>
      <c r="R224" s="329"/>
      <c r="S224" s="326"/>
      <c r="T224" s="326"/>
      <c r="U224" s="326"/>
      <c r="V224" s="328"/>
      <c r="W224" s="324"/>
      <c r="X224" s="325"/>
      <c r="Y224" s="324"/>
      <c r="Z224" s="326"/>
      <c r="AA224" s="326"/>
      <c r="AB224" s="326"/>
      <c r="AC224" s="329"/>
      <c r="AD224" s="326"/>
      <c r="AE224" s="326"/>
      <c r="AF224" s="326"/>
      <c r="AG224" s="328"/>
      <c r="AH224" s="324"/>
      <c r="AI224" s="325"/>
      <c r="AJ224" s="324"/>
      <c r="AK224" s="326"/>
      <c r="AL224" s="326"/>
      <c r="AM224" s="326"/>
    </row>
    <row r="225" spans="1:39" s="322" customFormat="1">
      <c r="A225" s="324"/>
      <c r="B225" s="325"/>
      <c r="C225" s="324"/>
      <c r="D225" s="326"/>
      <c r="E225" s="326"/>
      <c r="F225" s="326"/>
      <c r="G225" s="329"/>
      <c r="H225" s="326"/>
      <c r="I225" s="326"/>
      <c r="J225" s="326"/>
      <c r="K225" s="328"/>
      <c r="L225" s="324"/>
      <c r="M225" s="325"/>
      <c r="N225" s="324"/>
      <c r="O225" s="326"/>
      <c r="P225" s="326"/>
      <c r="Q225" s="326"/>
      <c r="R225" s="329"/>
      <c r="S225" s="326"/>
      <c r="T225" s="326"/>
      <c r="U225" s="326"/>
      <c r="V225" s="328"/>
      <c r="W225" s="324"/>
      <c r="X225" s="325"/>
      <c r="Y225" s="324"/>
      <c r="Z225" s="326"/>
      <c r="AA225" s="326"/>
      <c r="AB225" s="326"/>
      <c r="AC225" s="329"/>
      <c r="AD225" s="326"/>
      <c r="AE225" s="326"/>
      <c r="AF225" s="326"/>
      <c r="AG225" s="328"/>
      <c r="AH225" s="324"/>
      <c r="AI225" s="325"/>
      <c r="AJ225" s="324"/>
      <c r="AK225" s="326"/>
      <c r="AL225" s="326"/>
      <c r="AM225" s="326"/>
    </row>
    <row r="226" spans="1:39" s="322" customFormat="1">
      <c r="A226" s="324"/>
      <c r="B226" s="325"/>
      <c r="C226" s="324"/>
      <c r="D226" s="326"/>
      <c r="E226" s="326"/>
      <c r="F226" s="326"/>
      <c r="G226" s="329"/>
      <c r="H226" s="326"/>
      <c r="I226" s="326"/>
      <c r="J226" s="326"/>
      <c r="K226" s="328"/>
      <c r="L226" s="324"/>
      <c r="M226" s="325"/>
      <c r="N226" s="324"/>
      <c r="O226" s="326"/>
      <c r="P226" s="326"/>
      <c r="Q226" s="326"/>
      <c r="R226" s="329"/>
      <c r="S226" s="326"/>
      <c r="T226" s="326"/>
      <c r="U226" s="326"/>
      <c r="V226" s="328"/>
      <c r="W226" s="324"/>
      <c r="X226" s="325"/>
      <c r="Y226" s="324"/>
      <c r="Z226" s="326"/>
      <c r="AA226" s="326"/>
      <c r="AB226" s="326"/>
      <c r="AC226" s="329"/>
      <c r="AD226" s="326"/>
      <c r="AE226" s="326"/>
      <c r="AF226" s="326"/>
      <c r="AG226" s="328"/>
      <c r="AH226" s="324"/>
      <c r="AI226" s="325"/>
      <c r="AJ226" s="324"/>
      <c r="AK226" s="326"/>
      <c r="AL226" s="326"/>
      <c r="AM226" s="326"/>
    </row>
    <row r="227" spans="1:39" s="322" customFormat="1">
      <c r="A227" s="324"/>
      <c r="B227" s="325"/>
      <c r="C227" s="324"/>
      <c r="D227" s="326"/>
      <c r="E227" s="326"/>
      <c r="F227" s="326"/>
      <c r="G227" s="329"/>
      <c r="H227" s="326"/>
      <c r="I227" s="326"/>
      <c r="J227" s="326"/>
      <c r="K227" s="328"/>
      <c r="L227" s="324"/>
      <c r="M227" s="325"/>
      <c r="N227" s="324"/>
      <c r="O227" s="326"/>
      <c r="P227" s="326"/>
      <c r="Q227" s="326"/>
      <c r="R227" s="329"/>
      <c r="S227" s="326"/>
      <c r="T227" s="326"/>
      <c r="U227" s="326"/>
      <c r="V227" s="328"/>
      <c r="W227" s="324"/>
      <c r="X227" s="325"/>
      <c r="Y227" s="324"/>
      <c r="Z227" s="326"/>
      <c r="AA227" s="326"/>
      <c r="AB227" s="326"/>
      <c r="AC227" s="329"/>
      <c r="AD227" s="326"/>
      <c r="AE227" s="326"/>
      <c r="AF227" s="326"/>
      <c r="AG227" s="328"/>
      <c r="AH227" s="324"/>
      <c r="AI227" s="325"/>
      <c r="AJ227" s="324"/>
      <c r="AK227" s="326"/>
      <c r="AL227" s="326"/>
      <c r="AM227" s="326"/>
    </row>
    <row r="228" spans="1:39">
      <c r="A228" s="324"/>
      <c r="B228" s="325"/>
      <c r="C228" s="324"/>
      <c r="D228" s="326"/>
      <c r="E228" s="326"/>
      <c r="F228" s="326"/>
      <c r="G228" s="329"/>
      <c r="H228" s="326"/>
      <c r="I228" s="326"/>
      <c r="J228" s="326"/>
      <c r="K228" s="328"/>
      <c r="L228" s="324"/>
      <c r="M228" s="325"/>
      <c r="N228" s="324"/>
      <c r="O228" s="326"/>
      <c r="P228" s="326"/>
      <c r="Q228" s="326"/>
      <c r="R228" s="329"/>
      <c r="S228" s="326"/>
      <c r="T228" s="326"/>
      <c r="U228" s="326"/>
      <c r="V228" s="328"/>
      <c r="W228" s="324"/>
      <c r="X228" s="325"/>
      <c r="Y228" s="324"/>
      <c r="Z228" s="326"/>
      <c r="AA228" s="326"/>
      <c r="AB228" s="326"/>
      <c r="AC228" s="329"/>
      <c r="AD228" s="326"/>
      <c r="AE228" s="326"/>
      <c r="AF228" s="326"/>
      <c r="AG228" s="328"/>
      <c r="AH228" s="324"/>
      <c r="AI228" s="325"/>
      <c r="AJ228" s="324"/>
      <c r="AK228" s="326"/>
      <c r="AL228" s="326"/>
      <c r="AM228" s="326"/>
    </row>
    <row r="229" spans="1:39">
      <c r="A229" s="324"/>
      <c r="B229" s="325"/>
      <c r="C229" s="324"/>
      <c r="D229" s="326"/>
      <c r="E229" s="326"/>
      <c r="F229" s="326"/>
      <c r="G229" s="329"/>
      <c r="H229" s="326"/>
      <c r="I229" s="326"/>
      <c r="J229" s="326"/>
      <c r="K229" s="327"/>
      <c r="L229" s="324"/>
      <c r="M229" s="325"/>
      <c r="N229" s="324"/>
      <c r="O229" s="326"/>
      <c r="P229" s="326"/>
      <c r="Q229" s="326"/>
      <c r="R229" s="329"/>
      <c r="S229" s="326"/>
      <c r="T229" s="326"/>
      <c r="U229" s="326"/>
      <c r="V229" s="327"/>
      <c r="W229" s="324"/>
      <c r="X229" s="325"/>
      <c r="Y229" s="324"/>
      <c r="Z229" s="326"/>
      <c r="AA229" s="326"/>
      <c r="AB229" s="326"/>
      <c r="AC229" s="329"/>
      <c r="AD229" s="326"/>
      <c r="AE229" s="326"/>
      <c r="AF229" s="326"/>
      <c r="AG229" s="327"/>
      <c r="AH229" s="324"/>
      <c r="AI229" s="325"/>
      <c r="AJ229" s="324"/>
      <c r="AK229" s="326"/>
      <c r="AL229" s="326"/>
      <c r="AM229" s="326"/>
    </row>
    <row r="230" spans="1:39">
      <c r="A230" s="324"/>
      <c r="B230" s="325"/>
      <c r="C230" s="324"/>
      <c r="D230" s="326"/>
      <c r="E230" s="326"/>
      <c r="F230" s="326"/>
      <c r="G230" s="329"/>
      <c r="H230" s="326"/>
      <c r="I230" s="326"/>
      <c r="J230" s="326"/>
      <c r="K230" s="327"/>
      <c r="L230" s="324"/>
      <c r="M230" s="325"/>
      <c r="N230" s="324"/>
      <c r="O230" s="326"/>
      <c r="P230" s="326"/>
      <c r="Q230" s="326"/>
      <c r="R230" s="329"/>
      <c r="S230" s="326"/>
      <c r="T230" s="326"/>
      <c r="U230" s="326"/>
      <c r="V230" s="327"/>
      <c r="W230" s="324"/>
      <c r="X230" s="325"/>
      <c r="Y230" s="324"/>
      <c r="Z230" s="326"/>
      <c r="AA230" s="326"/>
      <c r="AB230" s="326"/>
      <c r="AC230" s="329"/>
      <c r="AD230" s="326"/>
      <c r="AE230" s="326"/>
      <c r="AF230" s="326"/>
      <c r="AG230" s="327"/>
      <c r="AH230" s="324"/>
      <c r="AI230" s="325"/>
      <c r="AJ230" s="324"/>
      <c r="AK230" s="326"/>
      <c r="AL230" s="326"/>
      <c r="AM230" s="326"/>
    </row>
    <row r="231" spans="1:39">
      <c r="A231" s="324"/>
      <c r="B231" s="325"/>
      <c r="C231" s="324"/>
      <c r="D231" s="326"/>
      <c r="E231" s="326"/>
      <c r="F231" s="326"/>
      <c r="G231" s="329"/>
      <c r="H231" s="326"/>
      <c r="I231" s="326"/>
      <c r="J231" s="326"/>
      <c r="K231" s="327"/>
      <c r="L231" s="324"/>
      <c r="M231" s="325"/>
      <c r="N231" s="324"/>
      <c r="O231" s="326"/>
      <c r="P231" s="326"/>
      <c r="Q231" s="326"/>
      <c r="R231" s="329"/>
      <c r="S231" s="326"/>
      <c r="T231" s="326"/>
      <c r="U231" s="326"/>
      <c r="V231" s="327"/>
      <c r="W231" s="324"/>
      <c r="X231" s="325"/>
      <c r="Y231" s="324"/>
      <c r="Z231" s="326"/>
      <c r="AA231" s="326"/>
      <c r="AB231" s="326"/>
      <c r="AC231" s="329"/>
      <c r="AD231" s="326"/>
      <c r="AE231" s="326"/>
      <c r="AF231" s="326"/>
      <c r="AG231" s="327"/>
      <c r="AH231" s="324"/>
      <c r="AI231" s="325"/>
      <c r="AJ231" s="324"/>
      <c r="AK231" s="326"/>
      <c r="AL231" s="326"/>
      <c r="AM231" s="326"/>
    </row>
    <row r="232" spans="1:39">
      <c r="A232" s="324"/>
      <c r="B232" s="325"/>
      <c r="C232" s="324"/>
      <c r="D232" s="326"/>
      <c r="E232" s="326"/>
      <c r="F232" s="326"/>
      <c r="G232" s="329"/>
      <c r="H232" s="326"/>
      <c r="I232" s="326"/>
      <c r="J232" s="326"/>
      <c r="K232" s="327"/>
      <c r="L232" s="324"/>
      <c r="M232" s="325"/>
      <c r="N232" s="324"/>
      <c r="O232" s="326"/>
      <c r="P232" s="326"/>
      <c r="Q232" s="326"/>
      <c r="R232" s="329"/>
      <c r="S232" s="326"/>
      <c r="T232" s="326"/>
      <c r="U232" s="326"/>
      <c r="V232" s="327"/>
      <c r="W232" s="324"/>
      <c r="X232" s="325"/>
      <c r="Y232" s="324"/>
      <c r="Z232" s="326"/>
      <c r="AA232" s="326"/>
      <c r="AB232" s="326"/>
      <c r="AC232" s="329"/>
      <c r="AD232" s="326"/>
      <c r="AE232" s="326"/>
      <c r="AF232" s="326"/>
      <c r="AG232" s="327"/>
      <c r="AH232" s="324"/>
      <c r="AI232" s="325"/>
      <c r="AJ232" s="324"/>
      <c r="AK232" s="326"/>
      <c r="AL232" s="326"/>
      <c r="AM232" s="326"/>
    </row>
    <row r="233" spans="1:39">
      <c r="A233" s="324"/>
      <c r="B233" s="325"/>
      <c r="C233" s="324"/>
      <c r="D233" s="326"/>
      <c r="E233" s="326"/>
      <c r="F233" s="326"/>
      <c r="G233" s="329"/>
      <c r="H233" s="326"/>
      <c r="I233" s="326"/>
      <c r="J233" s="326"/>
      <c r="K233" s="328"/>
      <c r="L233" s="324"/>
      <c r="M233" s="325"/>
      <c r="N233" s="324"/>
      <c r="O233" s="326"/>
      <c r="P233" s="326"/>
      <c r="Q233" s="326"/>
      <c r="R233" s="329"/>
      <c r="S233" s="326"/>
      <c r="T233" s="326"/>
      <c r="U233" s="326"/>
      <c r="V233" s="328"/>
      <c r="W233" s="324"/>
      <c r="X233" s="325"/>
      <c r="Y233" s="324"/>
      <c r="Z233" s="326"/>
      <c r="AA233" s="326"/>
      <c r="AB233" s="326"/>
      <c r="AC233" s="329"/>
      <c r="AD233" s="326"/>
      <c r="AE233" s="326"/>
      <c r="AF233" s="326"/>
      <c r="AG233" s="328"/>
      <c r="AH233" s="324"/>
      <c r="AI233" s="325"/>
      <c r="AJ233" s="324"/>
      <c r="AK233" s="326"/>
      <c r="AL233" s="326"/>
      <c r="AM233" s="326"/>
    </row>
    <row r="234" spans="1:39">
      <c r="A234" s="324"/>
      <c r="B234" s="325"/>
      <c r="C234" s="324"/>
      <c r="D234" s="326"/>
      <c r="E234" s="326"/>
      <c r="F234" s="326"/>
      <c r="G234" s="329"/>
      <c r="H234" s="326"/>
      <c r="I234" s="326"/>
      <c r="J234" s="326"/>
      <c r="K234" s="328"/>
      <c r="L234" s="324"/>
      <c r="M234" s="325"/>
      <c r="N234" s="324"/>
      <c r="O234" s="326"/>
      <c r="P234" s="326"/>
      <c r="Q234" s="326"/>
      <c r="R234" s="329"/>
      <c r="S234" s="326"/>
      <c r="T234" s="326"/>
      <c r="U234" s="326"/>
      <c r="V234" s="328"/>
      <c r="W234" s="324"/>
      <c r="X234" s="325"/>
      <c r="Y234" s="324"/>
      <c r="Z234" s="326"/>
      <c r="AA234" s="326"/>
      <c r="AB234" s="326"/>
      <c r="AC234" s="329"/>
      <c r="AD234" s="326"/>
      <c r="AE234" s="326"/>
      <c r="AF234" s="326"/>
      <c r="AG234" s="328"/>
      <c r="AH234" s="324"/>
      <c r="AI234" s="325"/>
      <c r="AJ234" s="324"/>
      <c r="AK234" s="326"/>
      <c r="AL234" s="326"/>
      <c r="AM234" s="326"/>
    </row>
    <row r="235" spans="1:39">
      <c r="A235" s="324"/>
      <c r="B235" s="325"/>
      <c r="C235" s="324"/>
      <c r="D235" s="326"/>
      <c r="E235" s="326"/>
      <c r="F235" s="326"/>
      <c r="G235" s="329"/>
      <c r="H235" s="326"/>
      <c r="I235" s="326"/>
      <c r="J235" s="326"/>
      <c r="K235" s="327"/>
      <c r="L235" s="324"/>
      <c r="M235" s="325"/>
      <c r="N235" s="324"/>
      <c r="O235" s="326"/>
      <c r="P235" s="326"/>
      <c r="Q235" s="326"/>
      <c r="R235" s="329"/>
      <c r="S235" s="326"/>
      <c r="T235" s="326"/>
      <c r="U235" s="326"/>
      <c r="V235" s="327"/>
      <c r="W235" s="324"/>
      <c r="X235" s="325"/>
      <c r="Y235" s="324"/>
      <c r="Z235" s="326"/>
      <c r="AA235" s="326"/>
      <c r="AB235" s="326"/>
      <c r="AC235" s="329"/>
      <c r="AD235" s="326"/>
      <c r="AE235" s="326"/>
      <c r="AF235" s="326"/>
      <c r="AG235" s="327"/>
      <c r="AH235" s="324"/>
      <c r="AI235" s="325"/>
      <c r="AJ235" s="324"/>
      <c r="AK235" s="326"/>
      <c r="AL235" s="326"/>
      <c r="AM235" s="326"/>
    </row>
    <row r="236" spans="1:39">
      <c r="A236" s="324"/>
      <c r="B236" s="325"/>
      <c r="C236" s="324"/>
      <c r="D236" s="326"/>
      <c r="E236" s="326"/>
      <c r="F236" s="326"/>
      <c r="G236" s="329"/>
      <c r="H236" s="326"/>
      <c r="I236" s="326"/>
      <c r="J236" s="326"/>
      <c r="K236" s="327"/>
      <c r="L236" s="324"/>
      <c r="M236" s="325"/>
      <c r="N236" s="324"/>
      <c r="O236" s="326"/>
      <c r="P236" s="326"/>
      <c r="Q236" s="326"/>
      <c r="R236" s="329"/>
      <c r="S236" s="326"/>
      <c r="T236" s="326"/>
      <c r="U236" s="326"/>
      <c r="V236" s="327"/>
      <c r="W236" s="324"/>
      <c r="X236" s="325"/>
      <c r="Y236" s="324"/>
      <c r="Z236" s="326"/>
      <c r="AA236" s="326"/>
      <c r="AB236" s="326"/>
      <c r="AC236" s="329"/>
      <c r="AD236" s="326"/>
      <c r="AE236" s="326"/>
      <c r="AF236" s="326"/>
      <c r="AG236" s="327"/>
      <c r="AH236" s="324"/>
      <c r="AI236" s="325"/>
      <c r="AJ236" s="324"/>
      <c r="AK236" s="326"/>
      <c r="AL236" s="326"/>
      <c r="AM236" s="326"/>
    </row>
    <row r="237" spans="1:39">
      <c r="A237" s="324"/>
      <c r="B237" s="325"/>
      <c r="C237" s="324"/>
      <c r="D237" s="326"/>
      <c r="E237" s="326"/>
      <c r="F237" s="326"/>
      <c r="G237" s="329"/>
      <c r="H237" s="326"/>
      <c r="I237" s="326"/>
      <c r="J237" s="326"/>
      <c r="K237" s="327"/>
      <c r="L237" s="324"/>
      <c r="M237" s="325"/>
      <c r="N237" s="324"/>
      <c r="O237" s="326"/>
      <c r="P237" s="326"/>
      <c r="Q237" s="326"/>
      <c r="R237" s="329"/>
      <c r="S237" s="326"/>
      <c r="T237" s="326"/>
      <c r="U237" s="326"/>
      <c r="V237" s="327"/>
      <c r="W237" s="324"/>
      <c r="X237" s="325"/>
      <c r="Y237" s="324"/>
      <c r="Z237" s="326"/>
      <c r="AA237" s="326"/>
      <c r="AB237" s="326"/>
      <c r="AC237" s="329"/>
      <c r="AD237" s="326"/>
      <c r="AE237" s="326"/>
      <c r="AF237" s="326"/>
      <c r="AG237" s="327"/>
      <c r="AH237" s="324"/>
      <c r="AI237" s="325"/>
      <c r="AJ237" s="324"/>
      <c r="AK237" s="326"/>
      <c r="AL237" s="326"/>
      <c r="AM237" s="326"/>
    </row>
    <row r="238" spans="1:39">
      <c r="A238" s="324"/>
      <c r="B238" s="325"/>
      <c r="C238" s="324"/>
      <c r="D238" s="326"/>
      <c r="E238" s="326"/>
      <c r="F238" s="326"/>
      <c r="G238" s="329"/>
      <c r="H238" s="326"/>
      <c r="I238" s="326"/>
      <c r="J238" s="326"/>
      <c r="K238" s="327"/>
      <c r="L238" s="324"/>
      <c r="M238" s="325"/>
      <c r="N238" s="324"/>
      <c r="O238" s="326"/>
      <c r="P238" s="326"/>
      <c r="Q238" s="326"/>
      <c r="R238" s="329"/>
      <c r="S238" s="326"/>
      <c r="T238" s="326"/>
      <c r="U238" s="326"/>
      <c r="V238" s="327"/>
      <c r="W238" s="324"/>
      <c r="X238" s="325"/>
      <c r="Y238" s="324"/>
      <c r="Z238" s="326"/>
      <c r="AA238" s="326"/>
      <c r="AB238" s="326"/>
      <c r="AC238" s="329"/>
      <c r="AD238" s="326"/>
      <c r="AE238" s="326"/>
      <c r="AF238" s="326"/>
      <c r="AG238" s="327"/>
      <c r="AH238" s="324"/>
      <c r="AI238" s="325"/>
      <c r="AJ238" s="324"/>
      <c r="AK238" s="326"/>
      <c r="AL238" s="326"/>
      <c r="AM238" s="326"/>
    </row>
    <row r="239" spans="1:39">
      <c r="A239" s="324"/>
      <c r="B239" s="325"/>
      <c r="C239" s="324"/>
      <c r="D239" s="326"/>
      <c r="E239" s="326"/>
      <c r="F239" s="326"/>
      <c r="G239" s="329"/>
      <c r="H239" s="326"/>
      <c r="I239" s="326"/>
      <c r="J239" s="326"/>
      <c r="K239" s="327"/>
      <c r="L239" s="324"/>
      <c r="M239" s="325"/>
      <c r="N239" s="324"/>
      <c r="O239" s="326"/>
      <c r="P239" s="326"/>
      <c r="Q239" s="326"/>
      <c r="R239" s="329"/>
      <c r="S239" s="326"/>
      <c r="T239" s="326"/>
      <c r="U239" s="326"/>
      <c r="V239" s="327"/>
      <c r="W239" s="324"/>
      <c r="X239" s="325"/>
      <c r="Y239" s="324"/>
      <c r="Z239" s="326"/>
      <c r="AA239" s="326"/>
      <c r="AB239" s="326"/>
      <c r="AC239" s="329"/>
      <c r="AD239" s="326"/>
      <c r="AE239" s="326"/>
      <c r="AF239" s="326"/>
      <c r="AG239" s="327"/>
      <c r="AH239" s="324"/>
      <c r="AI239" s="325"/>
      <c r="AJ239" s="324"/>
      <c r="AK239" s="326"/>
      <c r="AL239" s="326"/>
      <c r="AM239" s="326"/>
    </row>
    <row r="240" spans="1:39">
      <c r="A240" s="324"/>
      <c r="B240" s="325"/>
      <c r="C240" s="324"/>
      <c r="D240" s="326"/>
      <c r="E240" s="326"/>
      <c r="F240" s="326"/>
      <c r="G240" s="329"/>
      <c r="H240" s="326"/>
      <c r="I240" s="326"/>
      <c r="J240" s="326"/>
      <c r="K240" s="327"/>
      <c r="L240" s="324"/>
      <c r="M240" s="325"/>
      <c r="N240" s="324"/>
      <c r="O240" s="326"/>
      <c r="P240" s="326"/>
      <c r="Q240" s="326"/>
      <c r="R240" s="329"/>
      <c r="S240" s="326"/>
      <c r="T240" s="326"/>
      <c r="U240" s="326"/>
      <c r="V240" s="327"/>
      <c r="W240" s="324"/>
      <c r="X240" s="325"/>
      <c r="Y240" s="324"/>
      <c r="Z240" s="326"/>
      <c r="AA240" s="326"/>
      <c r="AB240" s="326"/>
      <c r="AC240" s="329"/>
      <c r="AD240" s="326"/>
      <c r="AE240" s="326"/>
      <c r="AF240" s="326"/>
      <c r="AG240" s="327"/>
      <c r="AH240" s="324"/>
      <c r="AI240" s="325"/>
      <c r="AJ240" s="324"/>
      <c r="AK240" s="326"/>
      <c r="AL240" s="326"/>
      <c r="AM240" s="326"/>
    </row>
    <row r="241" spans="1:39">
      <c r="A241" s="324"/>
      <c r="B241" s="325"/>
      <c r="C241" s="324"/>
      <c r="D241" s="326"/>
      <c r="E241" s="326"/>
      <c r="F241" s="326"/>
      <c r="G241" s="329"/>
      <c r="H241" s="326"/>
      <c r="I241" s="326"/>
      <c r="J241" s="326"/>
      <c r="K241" s="327"/>
      <c r="L241" s="324"/>
      <c r="M241" s="325"/>
      <c r="N241" s="324"/>
      <c r="O241" s="326"/>
      <c r="P241" s="326"/>
      <c r="Q241" s="326"/>
      <c r="R241" s="329"/>
      <c r="S241" s="326"/>
      <c r="T241" s="326"/>
      <c r="U241" s="326"/>
      <c r="V241" s="327"/>
      <c r="W241" s="324"/>
      <c r="X241" s="325"/>
      <c r="Y241" s="324"/>
      <c r="Z241" s="326"/>
      <c r="AA241" s="326"/>
      <c r="AB241" s="326"/>
      <c r="AC241" s="329"/>
      <c r="AD241" s="326"/>
      <c r="AE241" s="326"/>
      <c r="AF241" s="326"/>
      <c r="AG241" s="327"/>
      <c r="AH241" s="324"/>
      <c r="AI241" s="325"/>
      <c r="AJ241" s="324"/>
      <c r="AK241" s="326"/>
      <c r="AL241" s="326"/>
      <c r="AM241" s="326"/>
    </row>
    <row r="242" spans="1:39">
      <c r="A242" s="324"/>
      <c r="B242" s="325"/>
      <c r="C242" s="324"/>
      <c r="D242" s="326"/>
      <c r="E242" s="326"/>
      <c r="F242" s="326"/>
      <c r="G242" s="329"/>
      <c r="H242" s="326"/>
      <c r="I242" s="326"/>
      <c r="J242" s="326"/>
      <c r="K242" s="327"/>
      <c r="L242" s="324"/>
      <c r="M242" s="325"/>
      <c r="N242" s="324"/>
      <c r="O242" s="326"/>
      <c r="P242" s="326"/>
      <c r="Q242" s="326"/>
      <c r="R242" s="329"/>
      <c r="S242" s="326"/>
      <c r="T242" s="326"/>
      <c r="U242" s="326"/>
      <c r="V242" s="327"/>
      <c r="W242" s="324"/>
      <c r="X242" s="325"/>
      <c r="Y242" s="324"/>
      <c r="Z242" s="326"/>
      <c r="AA242" s="326"/>
      <c r="AB242" s="326"/>
      <c r="AC242" s="329"/>
      <c r="AD242" s="326"/>
      <c r="AE242" s="326"/>
      <c r="AF242" s="326"/>
      <c r="AG242" s="327"/>
      <c r="AH242" s="324"/>
      <c r="AI242" s="325"/>
      <c r="AJ242" s="324"/>
      <c r="AK242" s="326"/>
      <c r="AL242" s="326"/>
      <c r="AM242" s="326"/>
    </row>
    <row r="243" spans="1:39">
      <c r="A243" s="324"/>
      <c r="B243" s="325"/>
      <c r="C243" s="324"/>
      <c r="D243" s="326"/>
      <c r="E243" s="326"/>
      <c r="F243" s="326"/>
      <c r="G243" s="329"/>
      <c r="H243" s="326"/>
      <c r="I243" s="326"/>
      <c r="J243" s="326"/>
      <c r="K243" s="327"/>
      <c r="L243" s="324"/>
      <c r="M243" s="325"/>
      <c r="N243" s="324"/>
      <c r="O243" s="326"/>
      <c r="P243" s="326"/>
      <c r="Q243" s="326"/>
      <c r="R243" s="329"/>
      <c r="S243" s="326"/>
      <c r="T243" s="326"/>
      <c r="U243" s="326"/>
      <c r="V243" s="327"/>
      <c r="W243" s="324"/>
      <c r="X243" s="325"/>
      <c r="Y243" s="324"/>
      <c r="Z243" s="326"/>
      <c r="AA243" s="326"/>
      <c r="AB243" s="326"/>
      <c r="AC243" s="329"/>
      <c r="AD243" s="326"/>
      <c r="AE243" s="326"/>
      <c r="AF243" s="326"/>
      <c r="AG243" s="327"/>
      <c r="AH243" s="324"/>
      <c r="AI243" s="325"/>
      <c r="AJ243" s="324"/>
      <c r="AK243" s="326"/>
      <c r="AL243" s="326"/>
      <c r="AM243" s="326"/>
    </row>
    <row r="244" spans="1:39">
      <c r="A244" s="324"/>
      <c r="B244" s="325"/>
      <c r="C244" s="324"/>
      <c r="D244" s="326"/>
      <c r="E244" s="326"/>
      <c r="F244" s="326"/>
      <c r="G244" s="329"/>
      <c r="H244" s="326"/>
      <c r="I244" s="326"/>
      <c r="J244" s="326"/>
      <c r="K244" s="328"/>
      <c r="L244" s="324"/>
      <c r="M244" s="325"/>
      <c r="N244" s="324"/>
      <c r="O244" s="326"/>
      <c r="P244" s="326"/>
      <c r="Q244" s="326"/>
      <c r="R244" s="329"/>
      <c r="S244" s="326"/>
      <c r="T244" s="326"/>
      <c r="U244" s="326"/>
      <c r="V244" s="328"/>
      <c r="W244" s="324"/>
      <c r="X244" s="325"/>
      <c r="Y244" s="324"/>
      <c r="Z244" s="326"/>
      <c r="AA244" s="326"/>
      <c r="AB244" s="326"/>
      <c r="AC244" s="329"/>
      <c r="AD244" s="326"/>
      <c r="AE244" s="326"/>
      <c r="AF244" s="326"/>
      <c r="AG244" s="328"/>
      <c r="AH244" s="324"/>
      <c r="AI244" s="325"/>
      <c r="AJ244" s="324"/>
      <c r="AK244" s="326"/>
      <c r="AL244" s="326"/>
      <c r="AM244" s="326"/>
    </row>
    <row r="245" spans="1:39">
      <c r="A245" s="324"/>
      <c r="B245" s="325"/>
      <c r="C245" s="324"/>
      <c r="D245" s="326"/>
      <c r="E245" s="326"/>
      <c r="F245" s="326"/>
      <c r="G245" s="329"/>
      <c r="H245" s="326"/>
      <c r="I245" s="326"/>
      <c r="J245" s="326"/>
      <c r="K245" s="328"/>
      <c r="L245" s="324"/>
      <c r="M245" s="325"/>
      <c r="N245" s="324"/>
      <c r="O245" s="326"/>
      <c r="P245" s="326"/>
      <c r="Q245" s="326"/>
      <c r="R245" s="329"/>
      <c r="S245" s="326"/>
      <c r="T245" s="326"/>
      <c r="U245" s="326"/>
      <c r="V245" s="328"/>
      <c r="W245" s="324"/>
      <c r="X245" s="325"/>
      <c r="Y245" s="324"/>
      <c r="Z245" s="326"/>
      <c r="AA245" s="326"/>
      <c r="AB245" s="326"/>
      <c r="AC245" s="329"/>
      <c r="AD245" s="326"/>
      <c r="AE245" s="326"/>
      <c r="AF245" s="326"/>
      <c r="AG245" s="328"/>
      <c r="AH245" s="324"/>
      <c r="AI245" s="325"/>
      <c r="AJ245" s="324"/>
      <c r="AK245" s="326"/>
      <c r="AL245" s="326"/>
      <c r="AM245" s="326"/>
    </row>
    <row r="246" spans="1:39">
      <c r="A246" s="324"/>
      <c r="B246" s="325"/>
      <c r="C246" s="324"/>
      <c r="D246" s="326"/>
      <c r="E246" s="326"/>
      <c r="F246" s="326"/>
      <c r="G246" s="329"/>
      <c r="H246" s="326"/>
      <c r="I246" s="326"/>
      <c r="J246" s="326"/>
      <c r="K246" s="328"/>
      <c r="L246" s="324"/>
      <c r="M246" s="325"/>
      <c r="N246" s="324"/>
      <c r="O246" s="326"/>
      <c r="P246" s="326"/>
      <c r="Q246" s="326"/>
      <c r="R246" s="329"/>
      <c r="S246" s="326"/>
      <c r="T246" s="326"/>
      <c r="U246" s="326"/>
      <c r="V246" s="328"/>
      <c r="W246" s="324"/>
      <c r="X246" s="325"/>
      <c r="Y246" s="324"/>
      <c r="Z246" s="326"/>
      <c r="AA246" s="326"/>
      <c r="AB246" s="326"/>
      <c r="AC246" s="329"/>
      <c r="AD246" s="326"/>
      <c r="AE246" s="326"/>
      <c r="AF246" s="326"/>
      <c r="AG246" s="328"/>
      <c r="AH246" s="324"/>
      <c r="AI246" s="325"/>
      <c r="AJ246" s="324"/>
      <c r="AK246" s="326"/>
      <c r="AL246" s="326"/>
      <c r="AM246" s="326"/>
    </row>
    <row r="247" spans="1:39">
      <c r="A247" s="324"/>
      <c r="B247" s="325"/>
      <c r="C247" s="324"/>
      <c r="D247" s="326"/>
      <c r="E247" s="326"/>
      <c r="F247" s="326"/>
      <c r="G247" s="329"/>
      <c r="H247" s="326"/>
      <c r="I247" s="326"/>
      <c r="J247" s="326"/>
      <c r="K247" s="328"/>
      <c r="L247" s="324"/>
      <c r="M247" s="325"/>
      <c r="N247" s="324"/>
      <c r="O247" s="326"/>
      <c r="P247" s="326"/>
      <c r="Q247" s="326"/>
      <c r="R247" s="329"/>
      <c r="S247" s="326"/>
      <c r="T247" s="326"/>
      <c r="U247" s="326"/>
      <c r="V247" s="328"/>
      <c r="W247" s="324"/>
      <c r="X247" s="325"/>
      <c r="Y247" s="324"/>
      <c r="Z247" s="326"/>
      <c r="AA247" s="326"/>
      <c r="AB247" s="326"/>
      <c r="AC247" s="329"/>
      <c r="AD247" s="326"/>
      <c r="AE247" s="326"/>
      <c r="AF247" s="326"/>
      <c r="AG247" s="328"/>
      <c r="AH247" s="324"/>
      <c r="AI247" s="325"/>
      <c r="AJ247" s="324"/>
      <c r="AK247" s="326"/>
      <c r="AL247" s="326"/>
      <c r="AM247" s="326"/>
    </row>
    <row r="248" spans="1:39">
      <c r="A248" s="324"/>
      <c r="B248" s="325"/>
      <c r="C248" s="324"/>
      <c r="D248" s="326"/>
      <c r="E248" s="326"/>
      <c r="F248" s="326"/>
      <c r="G248" s="329"/>
      <c r="H248" s="326"/>
      <c r="I248" s="326"/>
      <c r="J248" s="326"/>
      <c r="K248" s="328"/>
      <c r="L248" s="324"/>
      <c r="M248" s="325"/>
      <c r="N248" s="324"/>
      <c r="O248" s="326"/>
      <c r="P248" s="326"/>
      <c r="Q248" s="326"/>
      <c r="R248" s="329"/>
      <c r="S248" s="326"/>
      <c r="T248" s="326"/>
      <c r="U248" s="326"/>
      <c r="V248" s="328"/>
      <c r="W248" s="324"/>
      <c r="X248" s="325"/>
      <c r="Y248" s="324"/>
      <c r="Z248" s="326"/>
      <c r="AA248" s="326"/>
      <c r="AB248" s="326"/>
      <c r="AC248" s="329"/>
      <c r="AD248" s="326"/>
      <c r="AE248" s="326"/>
      <c r="AF248" s="326"/>
      <c r="AG248" s="328"/>
      <c r="AH248" s="324"/>
      <c r="AI248" s="325"/>
      <c r="AJ248" s="324"/>
      <c r="AK248" s="326"/>
      <c r="AL248" s="326"/>
      <c r="AM248" s="326"/>
    </row>
    <row r="249" spans="1:39">
      <c r="A249" s="324"/>
      <c r="B249" s="325"/>
      <c r="C249" s="324"/>
      <c r="D249" s="326"/>
      <c r="E249" s="326"/>
      <c r="F249" s="326"/>
      <c r="G249" s="329"/>
      <c r="H249" s="326"/>
      <c r="I249" s="326"/>
      <c r="J249" s="326"/>
      <c r="K249" s="328"/>
      <c r="L249" s="324"/>
      <c r="M249" s="325"/>
      <c r="N249" s="324"/>
      <c r="O249" s="326"/>
      <c r="P249" s="326"/>
      <c r="Q249" s="326"/>
      <c r="R249" s="329"/>
      <c r="S249" s="326"/>
      <c r="T249" s="326"/>
      <c r="U249" s="326"/>
      <c r="V249" s="328"/>
      <c r="W249" s="324"/>
      <c r="X249" s="325"/>
      <c r="Y249" s="324"/>
      <c r="Z249" s="326"/>
      <c r="AA249" s="326"/>
      <c r="AB249" s="326"/>
      <c r="AC249" s="329"/>
      <c r="AD249" s="326"/>
      <c r="AE249" s="326"/>
      <c r="AF249" s="326"/>
      <c r="AG249" s="328"/>
      <c r="AH249" s="324"/>
      <c r="AI249" s="325"/>
      <c r="AJ249" s="324"/>
      <c r="AK249" s="326"/>
      <c r="AL249" s="326"/>
      <c r="AM249" s="326"/>
    </row>
    <row r="250" spans="1:39">
      <c r="A250" s="324"/>
      <c r="B250" s="325"/>
      <c r="C250" s="324"/>
      <c r="D250" s="326"/>
      <c r="E250" s="326"/>
      <c r="F250" s="326"/>
      <c r="G250" s="329"/>
      <c r="H250" s="326"/>
      <c r="I250" s="326"/>
      <c r="J250" s="326"/>
      <c r="K250" s="328"/>
      <c r="L250" s="324"/>
      <c r="M250" s="325"/>
      <c r="N250" s="324"/>
      <c r="O250" s="326"/>
      <c r="P250" s="326"/>
      <c r="Q250" s="326"/>
      <c r="R250" s="329"/>
      <c r="S250" s="326"/>
      <c r="T250" s="326"/>
      <c r="U250" s="326"/>
      <c r="V250" s="328"/>
      <c r="W250" s="324"/>
      <c r="X250" s="325"/>
      <c r="Y250" s="324"/>
      <c r="Z250" s="326"/>
      <c r="AA250" s="326"/>
      <c r="AB250" s="326"/>
      <c r="AC250" s="329"/>
      <c r="AD250" s="326"/>
      <c r="AE250" s="326"/>
      <c r="AF250" s="326"/>
      <c r="AG250" s="328"/>
      <c r="AH250" s="324"/>
      <c r="AI250" s="325"/>
      <c r="AJ250" s="324"/>
      <c r="AK250" s="326"/>
      <c r="AL250" s="326"/>
      <c r="AM250" s="326"/>
    </row>
    <row r="251" spans="1:39">
      <c r="A251" s="324"/>
      <c r="B251" s="325"/>
      <c r="C251" s="324"/>
      <c r="D251" s="326"/>
      <c r="E251" s="326"/>
      <c r="F251" s="326"/>
      <c r="G251" s="329"/>
      <c r="H251" s="326"/>
      <c r="I251" s="326"/>
      <c r="J251" s="326"/>
      <c r="K251" s="328"/>
      <c r="L251" s="324"/>
      <c r="M251" s="325"/>
      <c r="N251" s="324"/>
      <c r="O251" s="326"/>
      <c r="P251" s="326"/>
      <c r="Q251" s="326"/>
      <c r="R251" s="329"/>
      <c r="S251" s="326"/>
      <c r="T251" s="326"/>
      <c r="U251" s="326"/>
      <c r="V251" s="328"/>
      <c r="W251" s="324"/>
      <c r="X251" s="325"/>
      <c r="Y251" s="324"/>
      <c r="Z251" s="326"/>
      <c r="AA251" s="326"/>
      <c r="AB251" s="326"/>
      <c r="AC251" s="329"/>
      <c r="AD251" s="326"/>
      <c r="AE251" s="326"/>
      <c r="AF251" s="326"/>
      <c r="AG251" s="328"/>
      <c r="AH251" s="324"/>
      <c r="AI251" s="325"/>
      <c r="AJ251" s="324"/>
      <c r="AK251" s="326"/>
      <c r="AL251" s="326"/>
      <c r="AM251" s="326"/>
    </row>
    <row r="252" spans="1:39">
      <c r="A252" s="324"/>
      <c r="B252" s="325"/>
      <c r="C252" s="324"/>
      <c r="D252" s="326"/>
      <c r="E252" s="326"/>
      <c r="F252" s="326"/>
      <c r="G252" s="329"/>
      <c r="H252" s="326"/>
      <c r="I252" s="326"/>
      <c r="J252" s="326"/>
      <c r="K252" s="328"/>
      <c r="L252" s="324"/>
      <c r="M252" s="325"/>
      <c r="N252" s="324"/>
      <c r="O252" s="326"/>
      <c r="P252" s="326"/>
      <c r="Q252" s="326"/>
      <c r="R252" s="329"/>
      <c r="S252" s="326"/>
      <c r="T252" s="326"/>
      <c r="U252" s="326"/>
      <c r="V252" s="328"/>
      <c r="W252" s="324"/>
      <c r="X252" s="325"/>
      <c r="Y252" s="324"/>
      <c r="Z252" s="326"/>
      <c r="AA252" s="326"/>
      <c r="AB252" s="326"/>
      <c r="AC252" s="329"/>
      <c r="AD252" s="326"/>
      <c r="AE252" s="326"/>
      <c r="AF252" s="326"/>
      <c r="AG252" s="328"/>
      <c r="AH252" s="324"/>
      <c r="AI252" s="325"/>
      <c r="AJ252" s="324"/>
      <c r="AK252" s="326"/>
      <c r="AL252" s="326"/>
      <c r="AM252" s="326"/>
    </row>
    <row r="253" spans="1:39">
      <c r="A253" s="324"/>
      <c r="B253" s="325"/>
      <c r="C253" s="324"/>
      <c r="D253" s="326"/>
      <c r="E253" s="326"/>
      <c r="F253" s="326"/>
      <c r="G253" s="329"/>
      <c r="H253" s="326"/>
      <c r="I253" s="326"/>
      <c r="J253" s="326"/>
      <c r="K253" s="328"/>
      <c r="L253" s="324"/>
      <c r="M253" s="325"/>
      <c r="N253" s="324"/>
      <c r="O253" s="326"/>
      <c r="P253" s="326"/>
      <c r="Q253" s="326"/>
      <c r="R253" s="329"/>
      <c r="S253" s="326"/>
      <c r="T253" s="326"/>
      <c r="U253" s="326"/>
      <c r="V253" s="328"/>
      <c r="W253" s="324"/>
      <c r="X253" s="325"/>
      <c r="Y253" s="324"/>
      <c r="Z253" s="326"/>
      <c r="AA253" s="326"/>
      <c r="AB253" s="326"/>
      <c r="AC253" s="329"/>
      <c r="AD253" s="326"/>
      <c r="AE253" s="326"/>
      <c r="AF253" s="326"/>
      <c r="AG253" s="328"/>
      <c r="AH253" s="324"/>
      <c r="AI253" s="325"/>
      <c r="AJ253" s="324"/>
      <c r="AK253" s="326"/>
      <c r="AL253" s="326"/>
      <c r="AM253" s="326"/>
    </row>
    <row r="254" spans="1:39">
      <c r="A254" s="324"/>
      <c r="B254" s="325"/>
      <c r="C254" s="324"/>
      <c r="D254" s="326"/>
      <c r="E254" s="326"/>
      <c r="F254" s="326"/>
      <c r="G254" s="329"/>
      <c r="H254" s="326"/>
      <c r="I254" s="326"/>
      <c r="J254" s="326"/>
      <c r="K254" s="328"/>
      <c r="L254" s="324"/>
      <c r="M254" s="325"/>
      <c r="N254" s="324"/>
      <c r="O254" s="326"/>
      <c r="P254" s="326"/>
      <c r="Q254" s="326"/>
      <c r="R254" s="329"/>
      <c r="S254" s="326"/>
      <c r="T254" s="326"/>
      <c r="U254" s="326"/>
      <c r="V254" s="328"/>
      <c r="W254" s="324"/>
      <c r="X254" s="325"/>
      <c r="Y254" s="324"/>
      <c r="Z254" s="326"/>
      <c r="AA254" s="326"/>
      <c r="AB254" s="326"/>
      <c r="AC254" s="329"/>
      <c r="AD254" s="326"/>
      <c r="AE254" s="326"/>
      <c r="AF254" s="326"/>
      <c r="AG254" s="328"/>
      <c r="AH254" s="324"/>
      <c r="AI254" s="325"/>
      <c r="AJ254" s="324"/>
      <c r="AK254" s="326"/>
      <c r="AL254" s="326"/>
      <c r="AM254" s="326"/>
    </row>
  </sheetData>
  <autoFilter ref="A1:K163"/>
  <mergeCells count="12">
    <mergeCell ref="K3:K4"/>
    <mergeCell ref="A175:K175"/>
    <mergeCell ref="A173:C173"/>
    <mergeCell ref="A174:K174"/>
    <mergeCell ref="A1:K1"/>
    <mergeCell ref="A2:K2"/>
    <mergeCell ref="A3:A4"/>
    <mergeCell ref="B3:B4"/>
    <mergeCell ref="C3:C4"/>
    <mergeCell ref="D3:F3"/>
    <mergeCell ref="G3:I3"/>
    <mergeCell ref="J3:J4"/>
  </mergeCells>
  <conditionalFormatting sqref="L163">
    <cfRule type="colorScale" priority="1">
      <colorScale>
        <cfvo type="min"/>
        <cfvo type="percentile" val="50"/>
        <cfvo type="max"/>
        <color rgb="FFF8696B"/>
        <color rgb="FFFCFCFF"/>
        <color rgb="FF5A8AC6"/>
      </colorScale>
    </cfRule>
  </conditionalFormatting>
  <printOptions horizontalCentered="1"/>
  <pageMargins left="0.17" right="0.17" top="0.75" bottom="0.75" header="0.3" footer="0.3"/>
  <pageSetup scale="4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1036"/>
  <sheetViews>
    <sheetView view="pageBreakPreview" zoomScale="110" zoomScaleNormal="100" zoomScaleSheetLayoutView="110" workbookViewId="0">
      <selection activeCell="K68" sqref="K68"/>
    </sheetView>
  </sheetViews>
  <sheetFormatPr defaultRowHeight="12.75"/>
  <cols>
    <col min="1" max="1" width="9.140625" style="130"/>
    <col min="2" max="2" width="39" style="144" customWidth="1"/>
    <col min="3" max="3" width="21.85546875" style="130" customWidth="1"/>
    <col min="4" max="4" width="16.28515625" style="145" customWidth="1"/>
    <col min="5" max="5" width="39" style="130" customWidth="1"/>
    <col min="6" max="257" width="9.140625" style="130"/>
    <col min="258" max="258" width="39" style="130" customWidth="1"/>
    <col min="259" max="259" width="21.85546875" style="130" customWidth="1"/>
    <col min="260" max="260" width="16.28515625" style="130" customWidth="1"/>
    <col min="261" max="261" width="39" style="130" customWidth="1"/>
    <col min="262" max="513" width="9.140625" style="130"/>
    <col min="514" max="514" width="39" style="130" customWidth="1"/>
    <col min="515" max="515" width="21.85546875" style="130" customWidth="1"/>
    <col min="516" max="516" width="16.28515625" style="130" customWidth="1"/>
    <col min="517" max="517" width="39" style="130" customWidth="1"/>
    <col min="518" max="769" width="9.140625" style="130"/>
    <col min="770" max="770" width="39" style="130" customWidth="1"/>
    <col min="771" max="771" width="21.85546875" style="130" customWidth="1"/>
    <col min="772" max="772" width="16.28515625" style="130" customWidth="1"/>
    <col min="773" max="773" width="39" style="130" customWidth="1"/>
    <col min="774" max="1025" width="9.140625" style="130"/>
    <col min="1026" max="1026" width="39" style="130" customWidth="1"/>
    <col min="1027" max="1027" width="21.85546875" style="130" customWidth="1"/>
    <col min="1028" max="1028" width="16.28515625" style="130" customWidth="1"/>
    <col min="1029" max="1029" width="39" style="130" customWidth="1"/>
    <col min="1030" max="1281" width="9.140625" style="130"/>
    <col min="1282" max="1282" width="39" style="130" customWidth="1"/>
    <col min="1283" max="1283" width="21.85546875" style="130" customWidth="1"/>
    <col min="1284" max="1284" width="16.28515625" style="130" customWidth="1"/>
    <col min="1285" max="1285" width="39" style="130" customWidth="1"/>
    <col min="1286" max="1537" width="9.140625" style="130"/>
    <col min="1538" max="1538" width="39" style="130" customWidth="1"/>
    <col min="1539" max="1539" width="21.85546875" style="130" customWidth="1"/>
    <col min="1540" max="1540" width="16.28515625" style="130" customWidth="1"/>
    <col min="1541" max="1541" width="39" style="130" customWidth="1"/>
    <col min="1542" max="1793" width="9.140625" style="130"/>
    <col min="1794" max="1794" width="39" style="130" customWidth="1"/>
    <col min="1795" max="1795" width="21.85546875" style="130" customWidth="1"/>
    <col min="1796" max="1796" width="16.28515625" style="130" customWidth="1"/>
    <col min="1797" max="1797" width="39" style="130" customWidth="1"/>
    <col min="1798" max="2049" width="9.140625" style="130"/>
    <col min="2050" max="2050" width="39" style="130" customWidth="1"/>
    <col min="2051" max="2051" width="21.85546875" style="130" customWidth="1"/>
    <col min="2052" max="2052" width="16.28515625" style="130" customWidth="1"/>
    <col min="2053" max="2053" width="39" style="130" customWidth="1"/>
    <col min="2054" max="2305" width="9.140625" style="130"/>
    <col min="2306" max="2306" width="39" style="130" customWidth="1"/>
    <col min="2307" max="2307" width="21.85546875" style="130" customWidth="1"/>
    <col min="2308" max="2308" width="16.28515625" style="130" customWidth="1"/>
    <col min="2309" max="2309" width="39" style="130" customWidth="1"/>
    <col min="2310" max="2561" width="9.140625" style="130"/>
    <col min="2562" max="2562" width="39" style="130" customWidth="1"/>
    <col min="2563" max="2563" width="21.85546875" style="130" customWidth="1"/>
    <col min="2564" max="2564" width="16.28515625" style="130" customWidth="1"/>
    <col min="2565" max="2565" width="39" style="130" customWidth="1"/>
    <col min="2566" max="2817" width="9.140625" style="130"/>
    <col min="2818" max="2818" width="39" style="130" customWidth="1"/>
    <col min="2819" max="2819" width="21.85546875" style="130" customWidth="1"/>
    <col min="2820" max="2820" width="16.28515625" style="130" customWidth="1"/>
    <col min="2821" max="2821" width="39" style="130" customWidth="1"/>
    <col min="2822" max="3073" width="9.140625" style="130"/>
    <col min="3074" max="3074" width="39" style="130" customWidth="1"/>
    <col min="3075" max="3075" width="21.85546875" style="130" customWidth="1"/>
    <col min="3076" max="3076" width="16.28515625" style="130" customWidth="1"/>
    <col min="3077" max="3077" width="39" style="130" customWidth="1"/>
    <col min="3078" max="3329" width="9.140625" style="130"/>
    <col min="3330" max="3330" width="39" style="130" customWidth="1"/>
    <col min="3331" max="3331" width="21.85546875" style="130" customWidth="1"/>
    <col min="3332" max="3332" width="16.28515625" style="130" customWidth="1"/>
    <col min="3333" max="3333" width="39" style="130" customWidth="1"/>
    <col min="3334" max="3585" width="9.140625" style="130"/>
    <col min="3586" max="3586" width="39" style="130" customWidth="1"/>
    <col min="3587" max="3587" width="21.85546875" style="130" customWidth="1"/>
    <col min="3588" max="3588" width="16.28515625" style="130" customWidth="1"/>
    <col min="3589" max="3589" width="39" style="130" customWidth="1"/>
    <col min="3590" max="3841" width="9.140625" style="130"/>
    <col min="3842" max="3842" width="39" style="130" customWidth="1"/>
    <col min="3843" max="3843" width="21.85546875" style="130" customWidth="1"/>
    <col min="3844" max="3844" width="16.28515625" style="130" customWidth="1"/>
    <col min="3845" max="3845" width="39" style="130" customWidth="1"/>
    <col min="3846" max="4097" width="9.140625" style="130"/>
    <col min="4098" max="4098" width="39" style="130" customWidth="1"/>
    <col min="4099" max="4099" width="21.85546875" style="130" customWidth="1"/>
    <col min="4100" max="4100" width="16.28515625" style="130" customWidth="1"/>
    <col min="4101" max="4101" width="39" style="130" customWidth="1"/>
    <col min="4102" max="4353" width="9.140625" style="130"/>
    <col min="4354" max="4354" width="39" style="130" customWidth="1"/>
    <col min="4355" max="4355" width="21.85546875" style="130" customWidth="1"/>
    <col min="4356" max="4356" width="16.28515625" style="130" customWidth="1"/>
    <col min="4357" max="4357" width="39" style="130" customWidth="1"/>
    <col min="4358" max="4609" width="9.140625" style="130"/>
    <col min="4610" max="4610" width="39" style="130" customWidth="1"/>
    <col min="4611" max="4611" width="21.85546875" style="130" customWidth="1"/>
    <col min="4612" max="4612" width="16.28515625" style="130" customWidth="1"/>
    <col min="4613" max="4613" width="39" style="130" customWidth="1"/>
    <col min="4614" max="4865" width="9.140625" style="130"/>
    <col min="4866" max="4866" width="39" style="130" customWidth="1"/>
    <col min="4867" max="4867" width="21.85546875" style="130" customWidth="1"/>
    <col min="4868" max="4868" width="16.28515625" style="130" customWidth="1"/>
    <col min="4869" max="4869" width="39" style="130" customWidth="1"/>
    <col min="4870" max="5121" width="9.140625" style="130"/>
    <col min="5122" max="5122" width="39" style="130" customWidth="1"/>
    <col min="5123" max="5123" width="21.85546875" style="130" customWidth="1"/>
    <col min="5124" max="5124" width="16.28515625" style="130" customWidth="1"/>
    <col min="5125" max="5125" width="39" style="130" customWidth="1"/>
    <col min="5126" max="5377" width="9.140625" style="130"/>
    <col min="5378" max="5378" width="39" style="130" customWidth="1"/>
    <col min="5379" max="5379" width="21.85546875" style="130" customWidth="1"/>
    <col min="5380" max="5380" width="16.28515625" style="130" customWidth="1"/>
    <col min="5381" max="5381" width="39" style="130" customWidth="1"/>
    <col min="5382" max="5633" width="9.140625" style="130"/>
    <col min="5634" max="5634" width="39" style="130" customWidth="1"/>
    <col min="5635" max="5635" width="21.85546875" style="130" customWidth="1"/>
    <col min="5636" max="5636" width="16.28515625" style="130" customWidth="1"/>
    <col min="5637" max="5637" width="39" style="130" customWidth="1"/>
    <col min="5638" max="5889" width="9.140625" style="130"/>
    <col min="5890" max="5890" width="39" style="130" customWidth="1"/>
    <col min="5891" max="5891" width="21.85546875" style="130" customWidth="1"/>
    <col min="5892" max="5892" width="16.28515625" style="130" customWidth="1"/>
    <col min="5893" max="5893" width="39" style="130" customWidth="1"/>
    <col min="5894" max="6145" width="9.140625" style="130"/>
    <col min="6146" max="6146" width="39" style="130" customWidth="1"/>
    <col min="6147" max="6147" width="21.85546875" style="130" customWidth="1"/>
    <col min="6148" max="6148" width="16.28515625" style="130" customWidth="1"/>
    <col min="6149" max="6149" width="39" style="130" customWidth="1"/>
    <col min="6150" max="6401" width="9.140625" style="130"/>
    <col min="6402" max="6402" width="39" style="130" customWidth="1"/>
    <col min="6403" max="6403" width="21.85546875" style="130" customWidth="1"/>
    <col min="6404" max="6404" width="16.28515625" style="130" customWidth="1"/>
    <col min="6405" max="6405" width="39" style="130" customWidth="1"/>
    <col min="6406" max="6657" width="9.140625" style="130"/>
    <col min="6658" max="6658" width="39" style="130" customWidth="1"/>
    <col min="6659" max="6659" width="21.85546875" style="130" customWidth="1"/>
    <col min="6660" max="6660" width="16.28515625" style="130" customWidth="1"/>
    <col min="6661" max="6661" width="39" style="130" customWidth="1"/>
    <col min="6662" max="6913" width="9.140625" style="130"/>
    <col min="6914" max="6914" width="39" style="130" customWidth="1"/>
    <col min="6915" max="6915" width="21.85546875" style="130" customWidth="1"/>
    <col min="6916" max="6916" width="16.28515625" style="130" customWidth="1"/>
    <col min="6917" max="6917" width="39" style="130" customWidth="1"/>
    <col min="6918" max="7169" width="9.140625" style="130"/>
    <col min="7170" max="7170" width="39" style="130" customWidth="1"/>
    <col min="7171" max="7171" width="21.85546875" style="130" customWidth="1"/>
    <col min="7172" max="7172" width="16.28515625" style="130" customWidth="1"/>
    <col min="7173" max="7173" width="39" style="130" customWidth="1"/>
    <col min="7174" max="7425" width="9.140625" style="130"/>
    <col min="7426" max="7426" width="39" style="130" customWidth="1"/>
    <col min="7427" max="7427" width="21.85546875" style="130" customWidth="1"/>
    <col min="7428" max="7428" width="16.28515625" style="130" customWidth="1"/>
    <col min="7429" max="7429" width="39" style="130" customWidth="1"/>
    <col min="7430" max="7681" width="9.140625" style="130"/>
    <col min="7682" max="7682" width="39" style="130" customWidth="1"/>
    <col min="7683" max="7683" width="21.85546875" style="130" customWidth="1"/>
    <col min="7684" max="7684" width="16.28515625" style="130" customWidth="1"/>
    <col min="7685" max="7685" width="39" style="130" customWidth="1"/>
    <col min="7686" max="7937" width="9.140625" style="130"/>
    <col min="7938" max="7938" width="39" style="130" customWidth="1"/>
    <col min="7939" max="7939" width="21.85546875" style="130" customWidth="1"/>
    <col min="7940" max="7940" width="16.28515625" style="130" customWidth="1"/>
    <col min="7941" max="7941" width="39" style="130" customWidth="1"/>
    <col min="7942" max="8193" width="9.140625" style="130"/>
    <col min="8194" max="8194" width="39" style="130" customWidth="1"/>
    <col min="8195" max="8195" width="21.85546875" style="130" customWidth="1"/>
    <col min="8196" max="8196" width="16.28515625" style="130" customWidth="1"/>
    <col min="8197" max="8197" width="39" style="130" customWidth="1"/>
    <col min="8198" max="8449" width="9.140625" style="130"/>
    <col min="8450" max="8450" width="39" style="130" customWidth="1"/>
    <col min="8451" max="8451" width="21.85546875" style="130" customWidth="1"/>
    <col min="8452" max="8452" width="16.28515625" style="130" customWidth="1"/>
    <col min="8453" max="8453" width="39" style="130" customWidth="1"/>
    <col min="8454" max="8705" width="9.140625" style="130"/>
    <col min="8706" max="8706" width="39" style="130" customWidth="1"/>
    <col min="8707" max="8707" width="21.85546875" style="130" customWidth="1"/>
    <col min="8708" max="8708" width="16.28515625" style="130" customWidth="1"/>
    <col min="8709" max="8709" width="39" style="130" customWidth="1"/>
    <col min="8710" max="8961" width="9.140625" style="130"/>
    <col min="8962" max="8962" width="39" style="130" customWidth="1"/>
    <col min="8963" max="8963" width="21.85546875" style="130" customWidth="1"/>
    <col min="8964" max="8964" width="16.28515625" style="130" customWidth="1"/>
    <col min="8965" max="8965" width="39" style="130" customWidth="1"/>
    <col min="8966" max="9217" width="9.140625" style="130"/>
    <col min="9218" max="9218" width="39" style="130" customWidth="1"/>
    <col min="9219" max="9219" width="21.85546875" style="130" customWidth="1"/>
    <col min="9220" max="9220" width="16.28515625" style="130" customWidth="1"/>
    <col min="9221" max="9221" width="39" style="130" customWidth="1"/>
    <col min="9222" max="9473" width="9.140625" style="130"/>
    <col min="9474" max="9474" width="39" style="130" customWidth="1"/>
    <col min="9475" max="9475" width="21.85546875" style="130" customWidth="1"/>
    <col min="9476" max="9476" width="16.28515625" style="130" customWidth="1"/>
    <col min="9477" max="9477" width="39" style="130" customWidth="1"/>
    <col min="9478" max="9729" width="9.140625" style="130"/>
    <col min="9730" max="9730" width="39" style="130" customWidth="1"/>
    <col min="9731" max="9731" width="21.85546875" style="130" customWidth="1"/>
    <col min="9732" max="9732" width="16.28515625" style="130" customWidth="1"/>
    <col min="9733" max="9733" width="39" style="130" customWidth="1"/>
    <col min="9734" max="9985" width="9.140625" style="130"/>
    <col min="9986" max="9986" width="39" style="130" customWidth="1"/>
    <col min="9987" max="9987" width="21.85546875" style="130" customWidth="1"/>
    <col min="9988" max="9988" width="16.28515625" style="130" customWidth="1"/>
    <col min="9989" max="9989" width="39" style="130" customWidth="1"/>
    <col min="9990" max="10241" width="9.140625" style="130"/>
    <col min="10242" max="10242" width="39" style="130" customWidth="1"/>
    <col min="10243" max="10243" width="21.85546875" style="130" customWidth="1"/>
    <col min="10244" max="10244" width="16.28515625" style="130" customWidth="1"/>
    <col min="10245" max="10245" width="39" style="130" customWidth="1"/>
    <col min="10246" max="10497" width="9.140625" style="130"/>
    <col min="10498" max="10498" width="39" style="130" customWidth="1"/>
    <col min="10499" max="10499" width="21.85546875" style="130" customWidth="1"/>
    <col min="10500" max="10500" width="16.28515625" style="130" customWidth="1"/>
    <col min="10501" max="10501" width="39" style="130" customWidth="1"/>
    <col min="10502" max="10753" width="9.140625" style="130"/>
    <col min="10754" max="10754" width="39" style="130" customWidth="1"/>
    <col min="10755" max="10755" width="21.85546875" style="130" customWidth="1"/>
    <col min="10756" max="10756" width="16.28515625" style="130" customWidth="1"/>
    <col min="10757" max="10757" width="39" style="130" customWidth="1"/>
    <col min="10758" max="11009" width="9.140625" style="130"/>
    <col min="11010" max="11010" width="39" style="130" customWidth="1"/>
    <col min="11011" max="11011" width="21.85546875" style="130" customWidth="1"/>
    <col min="11012" max="11012" width="16.28515625" style="130" customWidth="1"/>
    <col min="11013" max="11013" width="39" style="130" customWidth="1"/>
    <col min="11014" max="11265" width="9.140625" style="130"/>
    <col min="11266" max="11266" width="39" style="130" customWidth="1"/>
    <col min="11267" max="11267" width="21.85546875" style="130" customWidth="1"/>
    <col min="11268" max="11268" width="16.28515625" style="130" customWidth="1"/>
    <col min="11269" max="11269" width="39" style="130" customWidth="1"/>
    <col min="11270" max="11521" width="9.140625" style="130"/>
    <col min="11522" max="11522" width="39" style="130" customWidth="1"/>
    <col min="11523" max="11523" width="21.85546875" style="130" customWidth="1"/>
    <col min="11524" max="11524" width="16.28515625" style="130" customWidth="1"/>
    <col min="11525" max="11525" width="39" style="130" customWidth="1"/>
    <col min="11526" max="11777" width="9.140625" style="130"/>
    <col min="11778" max="11778" width="39" style="130" customWidth="1"/>
    <col min="11779" max="11779" width="21.85546875" style="130" customWidth="1"/>
    <col min="11780" max="11780" width="16.28515625" style="130" customWidth="1"/>
    <col min="11781" max="11781" width="39" style="130" customWidth="1"/>
    <col min="11782" max="12033" width="9.140625" style="130"/>
    <col min="12034" max="12034" width="39" style="130" customWidth="1"/>
    <col min="12035" max="12035" width="21.85546875" style="130" customWidth="1"/>
    <col min="12036" max="12036" width="16.28515625" style="130" customWidth="1"/>
    <col min="12037" max="12037" width="39" style="130" customWidth="1"/>
    <col min="12038" max="12289" width="9.140625" style="130"/>
    <col min="12290" max="12290" width="39" style="130" customWidth="1"/>
    <col min="12291" max="12291" width="21.85546875" style="130" customWidth="1"/>
    <col min="12292" max="12292" width="16.28515625" style="130" customWidth="1"/>
    <col min="12293" max="12293" width="39" style="130" customWidth="1"/>
    <col min="12294" max="12545" width="9.140625" style="130"/>
    <col min="12546" max="12546" width="39" style="130" customWidth="1"/>
    <col min="12547" max="12547" width="21.85546875" style="130" customWidth="1"/>
    <col min="12548" max="12548" width="16.28515625" style="130" customWidth="1"/>
    <col min="12549" max="12549" width="39" style="130" customWidth="1"/>
    <col min="12550" max="12801" width="9.140625" style="130"/>
    <col min="12802" max="12802" width="39" style="130" customWidth="1"/>
    <col min="12803" max="12803" width="21.85546875" style="130" customWidth="1"/>
    <col min="12804" max="12804" width="16.28515625" style="130" customWidth="1"/>
    <col min="12805" max="12805" width="39" style="130" customWidth="1"/>
    <col min="12806" max="13057" width="9.140625" style="130"/>
    <col min="13058" max="13058" width="39" style="130" customWidth="1"/>
    <col min="13059" max="13059" width="21.85546875" style="130" customWidth="1"/>
    <col min="13060" max="13060" width="16.28515625" style="130" customWidth="1"/>
    <col min="13061" max="13061" width="39" style="130" customWidth="1"/>
    <col min="13062" max="13313" width="9.140625" style="130"/>
    <col min="13314" max="13314" width="39" style="130" customWidth="1"/>
    <col min="13315" max="13315" width="21.85546875" style="130" customWidth="1"/>
    <col min="13316" max="13316" width="16.28515625" style="130" customWidth="1"/>
    <col min="13317" max="13317" width="39" style="130" customWidth="1"/>
    <col min="13318" max="13569" width="9.140625" style="130"/>
    <col min="13570" max="13570" width="39" style="130" customWidth="1"/>
    <col min="13571" max="13571" width="21.85546875" style="130" customWidth="1"/>
    <col min="13572" max="13572" width="16.28515625" style="130" customWidth="1"/>
    <col min="13573" max="13573" width="39" style="130" customWidth="1"/>
    <col min="13574" max="13825" width="9.140625" style="130"/>
    <col min="13826" max="13826" width="39" style="130" customWidth="1"/>
    <col min="13827" max="13827" width="21.85546875" style="130" customWidth="1"/>
    <col min="13828" max="13828" width="16.28515625" style="130" customWidth="1"/>
    <col min="13829" max="13829" width="39" style="130" customWidth="1"/>
    <col min="13830" max="14081" width="9.140625" style="130"/>
    <col min="14082" max="14082" width="39" style="130" customWidth="1"/>
    <col min="14083" max="14083" width="21.85546875" style="130" customWidth="1"/>
    <col min="14084" max="14084" width="16.28515625" style="130" customWidth="1"/>
    <col min="14085" max="14085" width="39" style="130" customWidth="1"/>
    <col min="14086" max="14337" width="9.140625" style="130"/>
    <col min="14338" max="14338" width="39" style="130" customWidth="1"/>
    <col min="14339" max="14339" width="21.85546875" style="130" customWidth="1"/>
    <col min="14340" max="14340" width="16.28515625" style="130" customWidth="1"/>
    <col min="14341" max="14341" width="39" style="130" customWidth="1"/>
    <col min="14342" max="14593" width="9.140625" style="130"/>
    <col min="14594" max="14594" width="39" style="130" customWidth="1"/>
    <col min="14595" max="14595" width="21.85546875" style="130" customWidth="1"/>
    <col min="14596" max="14596" width="16.28515625" style="130" customWidth="1"/>
    <col min="14597" max="14597" width="39" style="130" customWidth="1"/>
    <col min="14598" max="14849" width="9.140625" style="130"/>
    <col min="14850" max="14850" width="39" style="130" customWidth="1"/>
    <col min="14851" max="14851" width="21.85546875" style="130" customWidth="1"/>
    <col min="14852" max="14852" width="16.28515625" style="130" customWidth="1"/>
    <col min="14853" max="14853" width="39" style="130" customWidth="1"/>
    <col min="14854" max="15105" width="9.140625" style="130"/>
    <col min="15106" max="15106" width="39" style="130" customWidth="1"/>
    <col min="15107" max="15107" width="21.85546875" style="130" customWidth="1"/>
    <col min="15108" max="15108" width="16.28515625" style="130" customWidth="1"/>
    <col min="15109" max="15109" width="39" style="130" customWidth="1"/>
    <col min="15110" max="15361" width="9.140625" style="130"/>
    <col min="15362" max="15362" width="39" style="130" customWidth="1"/>
    <col min="15363" max="15363" width="21.85546875" style="130" customWidth="1"/>
    <col min="15364" max="15364" width="16.28515625" style="130" customWidth="1"/>
    <col min="15365" max="15365" width="39" style="130" customWidth="1"/>
    <col min="15366" max="15617" width="9.140625" style="130"/>
    <col min="15618" max="15618" width="39" style="130" customWidth="1"/>
    <col min="15619" max="15619" width="21.85546875" style="130" customWidth="1"/>
    <col min="15620" max="15620" width="16.28515625" style="130" customWidth="1"/>
    <col min="15621" max="15621" width="39" style="130" customWidth="1"/>
    <col min="15622" max="15873" width="9.140625" style="130"/>
    <col min="15874" max="15874" width="39" style="130" customWidth="1"/>
    <col min="15875" max="15875" width="21.85546875" style="130" customWidth="1"/>
    <col min="15876" max="15876" width="16.28515625" style="130" customWidth="1"/>
    <col min="15877" max="15877" width="39" style="130" customWidth="1"/>
    <col min="15878" max="16129" width="9.140625" style="130"/>
    <col min="16130" max="16130" width="39" style="130" customWidth="1"/>
    <col min="16131" max="16131" width="21.85546875" style="130" customWidth="1"/>
    <col min="16132" max="16132" width="16.28515625" style="130" customWidth="1"/>
    <col min="16133" max="16133" width="39" style="130" customWidth="1"/>
    <col min="16134" max="16384" width="9.140625" style="130"/>
  </cols>
  <sheetData>
    <row r="1" spans="2:14" ht="15.75">
      <c r="B1" s="245" t="s">
        <v>444</v>
      </c>
      <c r="C1" s="245"/>
      <c r="D1" s="245"/>
      <c r="E1" s="245"/>
    </row>
    <row r="2" spans="2:14" ht="54.75" customHeight="1">
      <c r="B2" s="243" t="s">
        <v>445</v>
      </c>
      <c r="C2" s="243"/>
      <c r="D2" s="243"/>
      <c r="E2" s="243"/>
      <c r="F2" s="131"/>
      <c r="G2" s="131"/>
      <c r="H2" s="131"/>
      <c r="I2" s="131"/>
      <c r="J2" s="131"/>
      <c r="K2" s="131"/>
      <c r="L2" s="131"/>
      <c r="M2" s="131"/>
      <c r="N2" s="131"/>
    </row>
    <row r="3" spans="2:14" ht="13.5" thickBot="1">
      <c r="B3" s="244" t="s">
        <v>28</v>
      </c>
      <c r="C3" s="244"/>
      <c r="D3" s="244"/>
      <c r="E3" s="244"/>
    </row>
    <row r="4" spans="2:14" ht="25.5">
      <c r="B4" s="132" t="s">
        <v>51</v>
      </c>
      <c r="C4" s="133" t="s">
        <v>446</v>
      </c>
      <c r="D4" s="134" t="s">
        <v>52</v>
      </c>
      <c r="E4" s="135" t="s">
        <v>53</v>
      </c>
    </row>
    <row r="5" spans="2:14" ht="18.75" customHeight="1">
      <c r="B5" s="136" t="s">
        <v>166</v>
      </c>
      <c r="C5" s="137">
        <v>1</v>
      </c>
      <c r="D5" s="138">
        <v>392.08</v>
      </c>
      <c r="E5" s="139" t="s">
        <v>165</v>
      </c>
    </row>
    <row r="6" spans="2:14" ht="18.75" customHeight="1">
      <c r="B6" s="136" t="s">
        <v>167</v>
      </c>
      <c r="C6" s="137">
        <v>1</v>
      </c>
      <c r="D6" s="138">
        <v>2730.51</v>
      </c>
      <c r="E6" s="139" t="s">
        <v>165</v>
      </c>
    </row>
    <row r="7" spans="2:14" ht="18.75" customHeight="1">
      <c r="B7" s="136" t="s">
        <v>168</v>
      </c>
      <c r="C7" s="137">
        <v>1</v>
      </c>
      <c r="D7" s="138">
        <v>933.193220338983</v>
      </c>
      <c r="E7" s="139" t="s">
        <v>165</v>
      </c>
    </row>
    <row r="8" spans="2:14" ht="18.75" customHeight="1">
      <c r="B8" s="136" t="s">
        <v>170</v>
      </c>
      <c r="C8" s="137">
        <v>12</v>
      </c>
      <c r="D8" s="138">
        <v>905.29</v>
      </c>
      <c r="E8" s="139" t="s">
        <v>169</v>
      </c>
    </row>
    <row r="9" spans="2:14" ht="18.75" customHeight="1">
      <c r="B9" s="136" t="s">
        <v>171</v>
      </c>
      <c r="C9" s="137">
        <v>3</v>
      </c>
      <c r="D9" s="138">
        <v>477.42</v>
      </c>
      <c r="E9" s="139" t="s">
        <v>169</v>
      </c>
    </row>
    <row r="10" spans="2:14" ht="18.75" customHeight="1">
      <c r="B10" s="136" t="s">
        <v>172</v>
      </c>
      <c r="C10" s="137">
        <v>1</v>
      </c>
      <c r="D10" s="138">
        <v>2842.71</v>
      </c>
      <c r="E10" s="139" t="s">
        <v>169</v>
      </c>
    </row>
    <row r="11" spans="2:14" ht="18.75" customHeight="1">
      <c r="B11" s="136" t="s">
        <v>447</v>
      </c>
      <c r="C11" s="137">
        <v>1</v>
      </c>
      <c r="D11" s="138">
        <v>104.3982857</v>
      </c>
      <c r="E11" s="139" t="s">
        <v>165</v>
      </c>
    </row>
    <row r="12" spans="2:14" ht="18.75" customHeight="1">
      <c r="B12" s="136" t="s">
        <v>448</v>
      </c>
      <c r="C12" s="137">
        <v>1</v>
      </c>
      <c r="D12" s="138">
        <v>222.03399999999999</v>
      </c>
      <c r="E12" s="139" t="s">
        <v>165</v>
      </c>
    </row>
    <row r="13" spans="2:14" ht="18.75" customHeight="1">
      <c r="B13" s="136" t="s">
        <v>448</v>
      </c>
      <c r="C13" s="137">
        <v>1</v>
      </c>
      <c r="D13" s="138">
        <v>222.03399999999999</v>
      </c>
      <c r="E13" s="139" t="s">
        <v>165</v>
      </c>
    </row>
    <row r="14" spans="2:14" ht="18.75" customHeight="1">
      <c r="B14" s="136" t="s">
        <v>448</v>
      </c>
      <c r="C14" s="137">
        <v>1</v>
      </c>
      <c r="D14" s="138">
        <v>222.03399999999999</v>
      </c>
      <c r="E14" s="139" t="s">
        <v>165</v>
      </c>
    </row>
    <row r="15" spans="2:14" ht="18.75" customHeight="1">
      <c r="B15" s="136" t="s">
        <v>448</v>
      </c>
      <c r="C15" s="137">
        <v>1</v>
      </c>
      <c r="D15" s="138">
        <v>222.03399999999999</v>
      </c>
      <c r="E15" s="139" t="s">
        <v>165</v>
      </c>
    </row>
    <row r="16" spans="2:14" ht="18.75" customHeight="1">
      <c r="B16" s="136" t="s">
        <v>448</v>
      </c>
      <c r="C16" s="137">
        <v>1</v>
      </c>
      <c r="D16" s="138">
        <v>222.03399999999999</v>
      </c>
      <c r="E16" s="139" t="s">
        <v>165</v>
      </c>
    </row>
    <row r="17" spans="2:5" ht="18.75" customHeight="1">
      <c r="B17" s="136" t="s">
        <v>448</v>
      </c>
      <c r="C17" s="137">
        <v>1</v>
      </c>
      <c r="D17" s="138">
        <v>222.03399999999999</v>
      </c>
      <c r="E17" s="139" t="s">
        <v>165</v>
      </c>
    </row>
    <row r="18" spans="2:5" ht="18.75" customHeight="1">
      <c r="B18" s="136" t="s">
        <v>448</v>
      </c>
      <c r="C18" s="137">
        <v>1</v>
      </c>
      <c r="D18" s="138">
        <v>222.03399999999999</v>
      </c>
      <c r="E18" s="139" t="s">
        <v>165</v>
      </c>
    </row>
    <row r="19" spans="2:5" ht="18.75" customHeight="1">
      <c r="B19" s="136" t="s">
        <v>448</v>
      </c>
      <c r="C19" s="137">
        <v>1</v>
      </c>
      <c r="D19" s="138">
        <v>222.03399999999999</v>
      </c>
      <c r="E19" s="139" t="s">
        <v>165</v>
      </c>
    </row>
    <row r="20" spans="2:5" ht="18.75" customHeight="1">
      <c r="B20" s="136" t="s">
        <v>448</v>
      </c>
      <c r="C20" s="137">
        <v>1</v>
      </c>
      <c r="D20" s="138">
        <v>222.03399999999999</v>
      </c>
      <c r="E20" s="139" t="s">
        <v>165</v>
      </c>
    </row>
    <row r="21" spans="2:5" ht="18.75" customHeight="1">
      <c r="B21" s="136" t="s">
        <v>449</v>
      </c>
      <c r="C21" s="137">
        <v>1</v>
      </c>
      <c r="D21" s="138">
        <v>389.83043478299999</v>
      </c>
      <c r="E21" s="139" t="s">
        <v>165</v>
      </c>
    </row>
    <row r="22" spans="2:5" ht="18.75" customHeight="1">
      <c r="B22" s="136" t="s">
        <v>449</v>
      </c>
      <c r="C22" s="137">
        <v>1</v>
      </c>
      <c r="D22" s="138">
        <v>389.83043478299999</v>
      </c>
      <c r="E22" s="139" t="s">
        <v>165</v>
      </c>
    </row>
    <row r="23" spans="2:5" ht="18.75" customHeight="1">
      <c r="B23" s="136" t="s">
        <v>449</v>
      </c>
      <c r="C23" s="137">
        <v>1</v>
      </c>
      <c r="D23" s="138">
        <v>389.83043478299999</v>
      </c>
      <c r="E23" s="139" t="s">
        <v>165</v>
      </c>
    </row>
    <row r="24" spans="2:5" ht="18.75" customHeight="1">
      <c r="B24" s="136" t="s">
        <v>449</v>
      </c>
      <c r="C24" s="137">
        <v>1</v>
      </c>
      <c r="D24" s="138">
        <v>389.83043478299999</v>
      </c>
      <c r="E24" s="139" t="s">
        <v>165</v>
      </c>
    </row>
    <row r="25" spans="2:5" ht="18.75" customHeight="1">
      <c r="B25" s="136" t="s">
        <v>449</v>
      </c>
      <c r="C25" s="137">
        <v>1</v>
      </c>
      <c r="D25" s="138">
        <v>389.83043478299999</v>
      </c>
      <c r="E25" s="139" t="s">
        <v>165</v>
      </c>
    </row>
    <row r="26" spans="2:5" ht="18.75" customHeight="1">
      <c r="B26" s="136" t="s">
        <v>449</v>
      </c>
      <c r="C26" s="137">
        <v>1</v>
      </c>
      <c r="D26" s="138">
        <v>389.83043478299999</v>
      </c>
      <c r="E26" s="139" t="s">
        <v>165</v>
      </c>
    </row>
    <row r="27" spans="2:5" ht="18.75" customHeight="1">
      <c r="B27" s="136" t="s">
        <v>449</v>
      </c>
      <c r="C27" s="137">
        <v>1</v>
      </c>
      <c r="D27" s="138">
        <v>389.83043478299999</v>
      </c>
      <c r="E27" s="139" t="s">
        <v>165</v>
      </c>
    </row>
    <row r="28" spans="2:5" ht="18.75" customHeight="1">
      <c r="B28" s="136" t="s">
        <v>449</v>
      </c>
      <c r="C28" s="137">
        <v>1</v>
      </c>
      <c r="D28" s="138">
        <v>389.83043478299999</v>
      </c>
      <c r="E28" s="139" t="s">
        <v>165</v>
      </c>
    </row>
    <row r="29" spans="2:5" ht="18.75" customHeight="1">
      <c r="B29" s="136" t="s">
        <v>450</v>
      </c>
      <c r="C29" s="137">
        <v>1</v>
      </c>
      <c r="D29" s="138">
        <v>169.49138888900001</v>
      </c>
      <c r="E29" s="139" t="s">
        <v>165</v>
      </c>
    </row>
    <row r="30" spans="2:5" ht="18.75" customHeight="1">
      <c r="B30" s="136" t="s">
        <v>450</v>
      </c>
      <c r="C30" s="137">
        <v>1</v>
      </c>
      <c r="D30" s="138">
        <v>169.49138888900001</v>
      </c>
      <c r="E30" s="139" t="s">
        <v>165</v>
      </c>
    </row>
    <row r="31" spans="2:5" ht="18.75" customHeight="1">
      <c r="B31" s="136" t="s">
        <v>450</v>
      </c>
      <c r="C31" s="137">
        <v>1</v>
      </c>
      <c r="D31" s="138">
        <v>169.49138888900001</v>
      </c>
      <c r="E31" s="139" t="s">
        <v>165</v>
      </c>
    </row>
    <row r="32" spans="2:5" ht="18.75" customHeight="1">
      <c r="B32" s="136" t="s">
        <v>450</v>
      </c>
      <c r="C32" s="137">
        <v>1</v>
      </c>
      <c r="D32" s="138">
        <v>169.49138888900001</v>
      </c>
      <c r="E32" s="139" t="s">
        <v>165</v>
      </c>
    </row>
    <row r="33" spans="2:5" ht="18.75" customHeight="1">
      <c r="B33" s="136" t="s">
        <v>450</v>
      </c>
      <c r="C33" s="137">
        <v>1</v>
      </c>
      <c r="D33" s="138">
        <v>169.49138888900001</v>
      </c>
      <c r="E33" s="139" t="s">
        <v>165</v>
      </c>
    </row>
    <row r="34" spans="2:5" ht="18.75" customHeight="1">
      <c r="B34" s="136" t="s">
        <v>450</v>
      </c>
      <c r="C34" s="137">
        <v>1</v>
      </c>
      <c r="D34" s="138">
        <v>169.49138888900001</v>
      </c>
      <c r="E34" s="139" t="s">
        <v>165</v>
      </c>
    </row>
    <row r="35" spans="2:5" ht="18.75" customHeight="1">
      <c r="B35" s="136" t="s">
        <v>450</v>
      </c>
      <c r="C35" s="137">
        <v>1</v>
      </c>
      <c r="D35" s="138">
        <v>169.49138888900001</v>
      </c>
      <c r="E35" s="139" t="s">
        <v>165</v>
      </c>
    </row>
    <row r="36" spans="2:5" ht="18.75" customHeight="1">
      <c r="B36" s="136" t="s">
        <v>450</v>
      </c>
      <c r="C36" s="137">
        <v>1</v>
      </c>
      <c r="D36" s="138">
        <v>169.49138888900001</v>
      </c>
      <c r="E36" s="139" t="s">
        <v>165</v>
      </c>
    </row>
    <row r="37" spans="2:5" ht="18.75" customHeight="1">
      <c r="B37" s="136" t="s">
        <v>451</v>
      </c>
      <c r="C37" s="137">
        <v>1</v>
      </c>
      <c r="D37" s="138">
        <v>423.72885057500002</v>
      </c>
      <c r="E37" s="139" t="s">
        <v>165</v>
      </c>
    </row>
    <row r="38" spans="2:5" ht="18.75" customHeight="1">
      <c r="B38" s="136" t="s">
        <v>451</v>
      </c>
      <c r="C38" s="137">
        <v>1</v>
      </c>
      <c r="D38" s="138">
        <v>423.72885057500002</v>
      </c>
      <c r="E38" s="139" t="s">
        <v>165</v>
      </c>
    </row>
    <row r="39" spans="2:5" ht="18.75" customHeight="1">
      <c r="B39" s="136" t="s">
        <v>451</v>
      </c>
      <c r="C39" s="137">
        <v>1</v>
      </c>
      <c r="D39" s="138">
        <v>423.72885057500002</v>
      </c>
      <c r="E39" s="139" t="s">
        <v>165</v>
      </c>
    </row>
    <row r="40" spans="2:5" ht="18.75" customHeight="1">
      <c r="B40" s="136" t="s">
        <v>451</v>
      </c>
      <c r="C40" s="137">
        <v>1</v>
      </c>
      <c r="D40" s="138">
        <v>423.72885057500002</v>
      </c>
      <c r="E40" s="139" t="s">
        <v>165</v>
      </c>
    </row>
    <row r="41" spans="2:5" ht="18.75" customHeight="1">
      <c r="B41" s="136" t="s">
        <v>451</v>
      </c>
      <c r="C41" s="137">
        <v>1</v>
      </c>
      <c r="D41" s="138">
        <v>423.72885057500002</v>
      </c>
      <c r="E41" s="139" t="s">
        <v>165</v>
      </c>
    </row>
    <row r="42" spans="2:5" ht="18.75" customHeight="1">
      <c r="B42" s="136" t="s">
        <v>451</v>
      </c>
      <c r="C42" s="137">
        <v>1</v>
      </c>
      <c r="D42" s="138">
        <v>423.72885057500002</v>
      </c>
      <c r="E42" s="139" t="s">
        <v>165</v>
      </c>
    </row>
    <row r="43" spans="2:5" ht="18.75" customHeight="1">
      <c r="B43" s="136" t="s">
        <v>452</v>
      </c>
      <c r="C43" s="137">
        <v>1</v>
      </c>
      <c r="D43" s="138">
        <v>89.83</v>
      </c>
      <c r="E43" s="139" t="s">
        <v>165</v>
      </c>
    </row>
    <row r="44" spans="2:5" ht="18.75" customHeight="1">
      <c r="B44" s="136" t="s">
        <v>453</v>
      </c>
      <c r="C44" s="137">
        <v>1</v>
      </c>
      <c r="D44" s="138">
        <v>211.86</v>
      </c>
      <c r="E44" s="139" t="s">
        <v>165</v>
      </c>
    </row>
    <row r="45" spans="2:5" ht="18.75" customHeight="1">
      <c r="B45" s="136" t="s">
        <v>454</v>
      </c>
      <c r="C45" s="137">
        <v>1</v>
      </c>
      <c r="D45" s="138">
        <v>44.07</v>
      </c>
      <c r="E45" s="139" t="s">
        <v>165</v>
      </c>
    </row>
    <row r="46" spans="2:5" ht="18.75" customHeight="1">
      <c r="B46" s="136" t="s">
        <v>455</v>
      </c>
      <c r="C46" s="137">
        <v>1</v>
      </c>
      <c r="D46" s="138">
        <v>29.66</v>
      </c>
      <c r="E46" s="139" t="s">
        <v>165</v>
      </c>
    </row>
    <row r="47" spans="2:5" ht="18.75" customHeight="1">
      <c r="B47" s="136" t="s">
        <v>456</v>
      </c>
      <c r="C47" s="137">
        <v>1</v>
      </c>
      <c r="D47" s="138">
        <v>21.19</v>
      </c>
      <c r="E47" s="139" t="s">
        <v>165</v>
      </c>
    </row>
    <row r="48" spans="2:5" ht="18.75" customHeight="1">
      <c r="B48" s="136" t="s">
        <v>457</v>
      </c>
      <c r="C48" s="137">
        <v>1</v>
      </c>
      <c r="D48" s="138">
        <v>50.85</v>
      </c>
      <c r="E48" s="139" t="s">
        <v>165</v>
      </c>
    </row>
    <row r="49" spans="2:5" ht="18.75" customHeight="1">
      <c r="B49" s="136" t="s">
        <v>458</v>
      </c>
      <c r="C49" s="137">
        <v>1</v>
      </c>
      <c r="D49" s="138">
        <v>18.64</v>
      </c>
      <c r="E49" s="139" t="s">
        <v>165</v>
      </c>
    </row>
    <row r="50" spans="2:5" ht="18.75" customHeight="1">
      <c r="B50" s="136" t="s">
        <v>459</v>
      </c>
      <c r="C50" s="137">
        <v>2</v>
      </c>
      <c r="D50" s="138">
        <v>13.56</v>
      </c>
      <c r="E50" s="139" t="s">
        <v>165</v>
      </c>
    </row>
    <row r="51" spans="2:5" ht="18.75" customHeight="1">
      <c r="B51" s="136" t="s">
        <v>460</v>
      </c>
      <c r="C51" s="137">
        <v>1</v>
      </c>
      <c r="D51" s="138">
        <v>25.42</v>
      </c>
      <c r="E51" s="139" t="s">
        <v>165</v>
      </c>
    </row>
    <row r="52" spans="2:5" ht="18.75" customHeight="1">
      <c r="B52" s="136" t="s">
        <v>461</v>
      </c>
      <c r="C52" s="137">
        <v>1</v>
      </c>
      <c r="D52" s="138">
        <v>20.34</v>
      </c>
      <c r="E52" s="139" t="s">
        <v>165</v>
      </c>
    </row>
    <row r="53" spans="2:5" ht="18.75" customHeight="1">
      <c r="B53" s="136" t="s">
        <v>462</v>
      </c>
      <c r="C53" s="137">
        <v>1</v>
      </c>
      <c r="D53" s="138">
        <v>18.64</v>
      </c>
      <c r="E53" s="139" t="s">
        <v>165</v>
      </c>
    </row>
    <row r="54" spans="2:5" ht="18.75" customHeight="1">
      <c r="B54" s="136" t="s">
        <v>463</v>
      </c>
      <c r="C54" s="137">
        <v>1</v>
      </c>
      <c r="D54" s="138">
        <v>18.64</v>
      </c>
      <c r="E54" s="139" t="s">
        <v>165</v>
      </c>
    </row>
    <row r="55" spans="2:5" ht="18.75" customHeight="1">
      <c r="B55" s="136" t="s">
        <v>464</v>
      </c>
      <c r="C55" s="137">
        <v>1</v>
      </c>
      <c r="D55" s="138">
        <v>18.64</v>
      </c>
      <c r="E55" s="139" t="s">
        <v>165</v>
      </c>
    </row>
    <row r="56" spans="2:5" ht="18.75" customHeight="1">
      <c r="B56" s="136" t="s">
        <v>465</v>
      </c>
      <c r="C56" s="137">
        <v>1</v>
      </c>
      <c r="D56" s="138">
        <v>27.12</v>
      </c>
      <c r="E56" s="139" t="s">
        <v>165</v>
      </c>
    </row>
    <row r="57" spans="2:5" ht="18.75" customHeight="1">
      <c r="B57" s="136" t="s">
        <v>466</v>
      </c>
      <c r="C57" s="137">
        <v>10</v>
      </c>
      <c r="D57" s="138">
        <v>16.95</v>
      </c>
      <c r="E57" s="139" t="s">
        <v>165</v>
      </c>
    </row>
    <row r="58" spans="2:5" ht="18.75" customHeight="1">
      <c r="B58" s="136" t="s">
        <v>467</v>
      </c>
      <c r="C58" s="137">
        <v>3</v>
      </c>
      <c r="D58" s="138">
        <v>86.442000000000007</v>
      </c>
      <c r="E58" s="139" t="s">
        <v>165</v>
      </c>
    </row>
    <row r="59" spans="2:5" ht="18.75" customHeight="1">
      <c r="B59" s="136" t="s">
        <v>468</v>
      </c>
      <c r="C59" s="137">
        <v>12</v>
      </c>
      <c r="D59" s="138">
        <v>61.017230772000005</v>
      </c>
      <c r="E59" s="139" t="s">
        <v>165</v>
      </c>
    </row>
    <row r="60" spans="2:5" ht="18.75" customHeight="1">
      <c r="B60" s="136" t="s">
        <v>469</v>
      </c>
      <c r="C60" s="137">
        <v>2</v>
      </c>
      <c r="D60" s="138">
        <v>16.95</v>
      </c>
      <c r="E60" s="139" t="s">
        <v>165</v>
      </c>
    </row>
    <row r="61" spans="2:5" ht="18.75" customHeight="1">
      <c r="B61" s="136" t="s">
        <v>470</v>
      </c>
      <c r="C61" s="137">
        <v>2</v>
      </c>
      <c r="D61" s="138">
        <v>11.866666666</v>
      </c>
      <c r="E61" s="139" t="s">
        <v>165</v>
      </c>
    </row>
    <row r="62" spans="2:5" ht="18.75" customHeight="1">
      <c r="B62" s="136" t="s">
        <v>471</v>
      </c>
      <c r="C62" s="137">
        <v>2</v>
      </c>
      <c r="D62" s="138">
        <v>28.81</v>
      </c>
      <c r="E62" s="139" t="s">
        <v>165</v>
      </c>
    </row>
    <row r="63" spans="2:5" ht="18.75" customHeight="1">
      <c r="B63" s="136" t="s">
        <v>472</v>
      </c>
      <c r="C63" s="137">
        <v>1</v>
      </c>
      <c r="D63" s="138">
        <v>42.37</v>
      </c>
      <c r="E63" s="139" t="s">
        <v>165</v>
      </c>
    </row>
    <row r="64" spans="2:5" ht="18.75" customHeight="1">
      <c r="B64" s="136" t="s">
        <v>473</v>
      </c>
      <c r="C64" s="137">
        <v>1</v>
      </c>
      <c r="D64" s="138">
        <v>288.14</v>
      </c>
      <c r="E64" s="139" t="s">
        <v>165</v>
      </c>
    </row>
    <row r="65" spans="2:5" ht="18.75" customHeight="1">
      <c r="B65" s="136" t="s">
        <v>474</v>
      </c>
      <c r="C65" s="137">
        <v>1</v>
      </c>
      <c r="D65" s="138">
        <v>411.86</v>
      </c>
      <c r="E65" s="139" t="s">
        <v>165</v>
      </c>
    </row>
    <row r="66" spans="2:5" ht="18.75" customHeight="1">
      <c r="B66" s="136" t="s">
        <v>475</v>
      </c>
      <c r="C66" s="137">
        <v>1</v>
      </c>
      <c r="D66" s="138">
        <v>272.88</v>
      </c>
      <c r="E66" s="139" t="s">
        <v>165</v>
      </c>
    </row>
    <row r="67" spans="2:5" ht="18.75" customHeight="1">
      <c r="B67" s="136" t="s">
        <v>476</v>
      </c>
      <c r="C67" s="137">
        <v>1</v>
      </c>
      <c r="D67" s="138">
        <v>354.24</v>
      </c>
      <c r="E67" s="139" t="s">
        <v>165</v>
      </c>
    </row>
    <row r="68" spans="2:5" ht="18.75" customHeight="1">
      <c r="B68" s="136" t="s">
        <v>477</v>
      </c>
      <c r="C68" s="137">
        <v>2</v>
      </c>
      <c r="D68" s="138">
        <v>552.54</v>
      </c>
      <c r="E68" s="139" t="s">
        <v>165</v>
      </c>
    </row>
    <row r="69" spans="2:5" ht="18.75" customHeight="1">
      <c r="B69" s="136" t="s">
        <v>478</v>
      </c>
      <c r="C69" s="137">
        <v>4</v>
      </c>
      <c r="D69" s="138">
        <v>61.02</v>
      </c>
      <c r="E69" s="139" t="s">
        <v>165</v>
      </c>
    </row>
    <row r="70" spans="2:5" ht="18.75" customHeight="1">
      <c r="B70" s="136" t="s">
        <v>479</v>
      </c>
      <c r="C70" s="137">
        <v>14</v>
      </c>
      <c r="D70" s="138">
        <v>450.8499959999798</v>
      </c>
      <c r="E70" s="139" t="s">
        <v>165</v>
      </c>
    </row>
    <row r="71" spans="2:5" ht="18.75" customHeight="1">
      <c r="B71" s="136" t="s">
        <v>480</v>
      </c>
      <c r="C71" s="137">
        <v>3</v>
      </c>
      <c r="D71" s="138">
        <v>2942.8500000000004</v>
      </c>
      <c r="E71" s="139" t="s">
        <v>165</v>
      </c>
    </row>
    <row r="72" spans="2:5" ht="18.75" customHeight="1">
      <c r="B72" s="136" t="s">
        <v>481</v>
      </c>
      <c r="C72" s="137">
        <v>3</v>
      </c>
      <c r="D72" s="138">
        <v>1635.96</v>
      </c>
      <c r="E72" s="139" t="s">
        <v>165</v>
      </c>
    </row>
    <row r="73" spans="2:5" ht="18.75" customHeight="1">
      <c r="B73" s="136" t="s">
        <v>482</v>
      </c>
      <c r="C73" s="137">
        <v>1</v>
      </c>
      <c r="D73" s="138">
        <v>107.12</v>
      </c>
      <c r="E73" s="139" t="s">
        <v>165</v>
      </c>
    </row>
    <row r="74" spans="2:5" ht="18.75" customHeight="1">
      <c r="B74" s="136" t="s">
        <v>483</v>
      </c>
      <c r="C74" s="137">
        <v>1</v>
      </c>
      <c r="D74" s="138">
        <v>267.30200000000002</v>
      </c>
      <c r="E74" s="139" t="s">
        <v>165</v>
      </c>
    </row>
    <row r="75" spans="2:5" ht="18.75" customHeight="1">
      <c r="B75" s="136" t="s">
        <v>483</v>
      </c>
      <c r="C75" s="137">
        <v>1</v>
      </c>
      <c r="D75" s="138">
        <v>267.30200000000002</v>
      </c>
      <c r="E75" s="139" t="s">
        <v>165</v>
      </c>
    </row>
    <row r="76" spans="2:5" ht="18.75" customHeight="1">
      <c r="B76" s="136" t="s">
        <v>483</v>
      </c>
      <c r="C76" s="137">
        <v>1</v>
      </c>
      <c r="D76" s="138">
        <v>267.30200000000002</v>
      </c>
      <c r="E76" s="139" t="s">
        <v>165</v>
      </c>
    </row>
    <row r="77" spans="2:5" ht="18.75" customHeight="1">
      <c r="B77" s="136" t="s">
        <v>484</v>
      </c>
      <c r="C77" s="137">
        <v>1</v>
      </c>
      <c r="D77" s="138">
        <v>297.85733329999999</v>
      </c>
      <c r="E77" s="139" t="s">
        <v>165</v>
      </c>
    </row>
    <row r="78" spans="2:5" ht="18.75" customHeight="1">
      <c r="B78" s="136" t="s">
        <v>485</v>
      </c>
      <c r="C78" s="137">
        <v>1</v>
      </c>
      <c r="D78" s="138">
        <v>414.35750000000002</v>
      </c>
      <c r="E78" s="139" t="s">
        <v>165</v>
      </c>
    </row>
    <row r="79" spans="2:5" ht="18.75" customHeight="1">
      <c r="B79" s="136" t="s">
        <v>485</v>
      </c>
      <c r="C79" s="137">
        <v>1</v>
      </c>
      <c r="D79" s="138">
        <v>414.35750000000002</v>
      </c>
      <c r="E79" s="139" t="s">
        <v>165</v>
      </c>
    </row>
    <row r="80" spans="2:5" ht="18.75" customHeight="1">
      <c r="B80" s="136" t="s">
        <v>485</v>
      </c>
      <c r="C80" s="137">
        <v>1</v>
      </c>
      <c r="D80" s="138">
        <v>414.35750000000002</v>
      </c>
      <c r="E80" s="139" t="s">
        <v>165</v>
      </c>
    </row>
    <row r="81" spans="2:5" ht="18.75" customHeight="1">
      <c r="B81" s="136" t="s">
        <v>485</v>
      </c>
      <c r="C81" s="137">
        <v>1</v>
      </c>
      <c r="D81" s="138">
        <v>414.35750000000002</v>
      </c>
      <c r="E81" s="139" t="s">
        <v>165</v>
      </c>
    </row>
    <row r="82" spans="2:5" ht="18.75" customHeight="1">
      <c r="B82" s="136" t="s">
        <v>486</v>
      </c>
      <c r="C82" s="137">
        <v>1</v>
      </c>
      <c r="D82" s="138">
        <v>417.52</v>
      </c>
      <c r="E82" s="139" t="s">
        <v>165</v>
      </c>
    </row>
    <row r="83" spans="2:5" ht="18.75" customHeight="1">
      <c r="B83" s="136" t="s">
        <v>487</v>
      </c>
      <c r="C83" s="137">
        <v>1</v>
      </c>
      <c r="D83" s="138">
        <v>394.56083332999998</v>
      </c>
      <c r="E83" s="139" t="s">
        <v>165</v>
      </c>
    </row>
    <row r="84" spans="2:5" ht="18.75" customHeight="1">
      <c r="B84" s="136" t="s">
        <v>487</v>
      </c>
      <c r="C84" s="137">
        <v>1</v>
      </c>
      <c r="D84" s="138">
        <v>394.56083332999998</v>
      </c>
      <c r="E84" s="139" t="s">
        <v>165</v>
      </c>
    </row>
    <row r="85" spans="2:5" ht="18.75" customHeight="1">
      <c r="B85" s="136" t="s">
        <v>487</v>
      </c>
      <c r="C85" s="137">
        <v>1</v>
      </c>
      <c r="D85" s="138">
        <v>394.56083332999998</v>
      </c>
      <c r="E85" s="139" t="s">
        <v>165</v>
      </c>
    </row>
    <row r="86" spans="2:5" ht="18.75" customHeight="1">
      <c r="B86" s="136" t="s">
        <v>487</v>
      </c>
      <c r="C86" s="137">
        <v>1</v>
      </c>
      <c r="D86" s="138">
        <v>394.56083332999998</v>
      </c>
      <c r="E86" s="139" t="s">
        <v>165</v>
      </c>
    </row>
    <row r="87" spans="2:5" ht="18.75" customHeight="1">
      <c r="B87" s="136" t="s">
        <v>487</v>
      </c>
      <c r="C87" s="137">
        <v>1</v>
      </c>
      <c r="D87" s="138">
        <v>394.56083332999998</v>
      </c>
      <c r="E87" s="139" t="s">
        <v>165</v>
      </c>
    </row>
    <row r="88" spans="2:5" ht="18.75" customHeight="1">
      <c r="B88" s="136" t="s">
        <v>487</v>
      </c>
      <c r="C88" s="137">
        <v>1</v>
      </c>
      <c r="D88" s="138">
        <v>394.56083332999998</v>
      </c>
      <c r="E88" s="139" t="s">
        <v>165</v>
      </c>
    </row>
    <row r="89" spans="2:5" ht="18.75" customHeight="1">
      <c r="B89" s="136" t="s">
        <v>487</v>
      </c>
      <c r="C89" s="137">
        <v>1</v>
      </c>
      <c r="D89" s="138">
        <v>394.56083332999998</v>
      </c>
      <c r="E89" s="139" t="s">
        <v>165</v>
      </c>
    </row>
    <row r="90" spans="2:5" ht="18.75" customHeight="1">
      <c r="B90" s="136" t="s">
        <v>488</v>
      </c>
      <c r="C90" s="137">
        <v>1</v>
      </c>
      <c r="D90" s="138">
        <v>344.76642859999998</v>
      </c>
      <c r="E90" s="139" t="s">
        <v>165</v>
      </c>
    </row>
    <row r="91" spans="2:5" ht="18.75" customHeight="1">
      <c r="B91" s="136" t="s">
        <v>488</v>
      </c>
      <c r="C91" s="137">
        <v>1</v>
      </c>
      <c r="D91" s="138">
        <v>344.76642859999998</v>
      </c>
      <c r="E91" s="139" t="s">
        <v>165</v>
      </c>
    </row>
    <row r="92" spans="2:5" ht="18.75" customHeight="1">
      <c r="B92" s="136" t="s">
        <v>489</v>
      </c>
      <c r="C92" s="137">
        <v>1</v>
      </c>
      <c r="D92" s="138">
        <v>374.89249999999998</v>
      </c>
      <c r="E92" s="139" t="s">
        <v>165</v>
      </c>
    </row>
    <row r="93" spans="2:5" ht="18.75" customHeight="1">
      <c r="B93" s="136" t="s">
        <v>489</v>
      </c>
      <c r="C93" s="137">
        <v>1</v>
      </c>
      <c r="D93" s="138">
        <v>374.89249999999998</v>
      </c>
      <c r="E93" s="139" t="s">
        <v>165</v>
      </c>
    </row>
    <row r="94" spans="2:5" ht="18.75" customHeight="1">
      <c r="B94" s="136" t="s">
        <v>489</v>
      </c>
      <c r="C94" s="137">
        <v>1</v>
      </c>
      <c r="D94" s="138">
        <v>374.89249999999998</v>
      </c>
      <c r="E94" s="139" t="s">
        <v>165</v>
      </c>
    </row>
    <row r="95" spans="2:5" ht="18.75" customHeight="1">
      <c r="B95" s="136" t="s">
        <v>489</v>
      </c>
      <c r="C95" s="137">
        <v>1</v>
      </c>
      <c r="D95" s="138">
        <v>374.89249999999998</v>
      </c>
      <c r="E95" s="139" t="s">
        <v>165</v>
      </c>
    </row>
    <row r="96" spans="2:5" ht="18.75" customHeight="1">
      <c r="B96" s="136" t="s">
        <v>490</v>
      </c>
      <c r="C96" s="137">
        <v>1</v>
      </c>
      <c r="D96" s="138">
        <v>470.31</v>
      </c>
      <c r="E96" s="139" t="s">
        <v>165</v>
      </c>
    </row>
    <row r="97" spans="2:5" ht="18.75" customHeight="1">
      <c r="B97" s="136" t="s">
        <v>490</v>
      </c>
      <c r="C97" s="137">
        <v>1</v>
      </c>
      <c r="D97" s="138">
        <v>470.31</v>
      </c>
      <c r="E97" s="139" t="s">
        <v>165</v>
      </c>
    </row>
    <row r="98" spans="2:5" ht="18.75" customHeight="1">
      <c r="B98" s="136" t="s">
        <v>491</v>
      </c>
      <c r="C98" s="137">
        <v>1</v>
      </c>
      <c r="D98" s="138">
        <v>75.932500000000005</v>
      </c>
      <c r="E98" s="139" t="s">
        <v>165</v>
      </c>
    </row>
    <row r="99" spans="2:5" ht="18.75" customHeight="1">
      <c r="B99" s="136" t="s">
        <v>491</v>
      </c>
      <c r="C99" s="137">
        <v>1</v>
      </c>
      <c r="D99" s="138">
        <v>75.932500000000005</v>
      </c>
      <c r="E99" s="139" t="s">
        <v>165</v>
      </c>
    </row>
    <row r="100" spans="2:5" ht="18.75" customHeight="1">
      <c r="B100" s="136" t="s">
        <v>491</v>
      </c>
      <c r="C100" s="137">
        <v>1</v>
      </c>
      <c r="D100" s="138">
        <v>75.932500000000005</v>
      </c>
      <c r="E100" s="139" t="s">
        <v>165</v>
      </c>
    </row>
    <row r="101" spans="2:5" ht="18.75" customHeight="1">
      <c r="B101" s="136" t="s">
        <v>491</v>
      </c>
      <c r="C101" s="137">
        <v>1</v>
      </c>
      <c r="D101" s="138">
        <v>75.932500000000005</v>
      </c>
      <c r="E101" s="139" t="s">
        <v>165</v>
      </c>
    </row>
    <row r="102" spans="2:5" ht="18.75" customHeight="1">
      <c r="B102" s="136" t="s">
        <v>488</v>
      </c>
      <c r="C102" s="137">
        <v>1</v>
      </c>
      <c r="D102" s="138">
        <v>344.76642859999998</v>
      </c>
      <c r="E102" s="139" t="s">
        <v>165</v>
      </c>
    </row>
    <row r="103" spans="2:5" ht="18.75" customHeight="1">
      <c r="B103" s="136" t="s">
        <v>488</v>
      </c>
      <c r="C103" s="137">
        <v>1</v>
      </c>
      <c r="D103" s="138">
        <v>344.76642859999998</v>
      </c>
      <c r="E103" s="139" t="s">
        <v>165</v>
      </c>
    </row>
    <row r="104" spans="2:5" ht="18.75" customHeight="1">
      <c r="B104" s="136" t="s">
        <v>488</v>
      </c>
      <c r="C104" s="137">
        <v>1</v>
      </c>
      <c r="D104" s="138">
        <v>344.76642859999998</v>
      </c>
      <c r="E104" s="139" t="s">
        <v>165</v>
      </c>
    </row>
    <row r="105" spans="2:5" ht="18.75" customHeight="1">
      <c r="B105" s="136" t="s">
        <v>488</v>
      </c>
      <c r="C105" s="137">
        <v>1</v>
      </c>
      <c r="D105" s="138">
        <v>344.76642859999998</v>
      </c>
      <c r="E105" s="139" t="s">
        <v>165</v>
      </c>
    </row>
    <row r="106" spans="2:5" ht="18.75" customHeight="1">
      <c r="B106" s="136" t="s">
        <v>492</v>
      </c>
      <c r="C106" s="137">
        <v>1</v>
      </c>
      <c r="D106" s="138">
        <v>284.70333333299999</v>
      </c>
      <c r="E106" s="139" t="s">
        <v>165</v>
      </c>
    </row>
    <row r="107" spans="2:5" ht="18.75" customHeight="1">
      <c r="B107" s="136" t="s">
        <v>492</v>
      </c>
      <c r="C107" s="137">
        <v>1</v>
      </c>
      <c r="D107" s="138">
        <v>284.70333333299999</v>
      </c>
      <c r="E107" s="139" t="s">
        <v>165</v>
      </c>
    </row>
    <row r="108" spans="2:5" ht="18.75" customHeight="1">
      <c r="B108" s="136" t="s">
        <v>492</v>
      </c>
      <c r="C108" s="137">
        <v>1</v>
      </c>
      <c r="D108" s="138">
        <v>284.70333333299999</v>
      </c>
      <c r="E108" s="139" t="s">
        <v>165</v>
      </c>
    </row>
    <row r="109" spans="2:5" ht="18.75" customHeight="1">
      <c r="B109" s="136" t="s">
        <v>493</v>
      </c>
      <c r="C109" s="137">
        <v>1</v>
      </c>
      <c r="D109" s="138">
        <v>332.57799999999997</v>
      </c>
      <c r="E109" s="139" t="s">
        <v>165</v>
      </c>
    </row>
    <row r="110" spans="2:5" ht="18.75" customHeight="1">
      <c r="B110" s="136" t="s">
        <v>493</v>
      </c>
      <c r="C110" s="137">
        <v>1</v>
      </c>
      <c r="D110" s="138">
        <v>332.57799999999997</v>
      </c>
      <c r="E110" s="139" t="s">
        <v>165</v>
      </c>
    </row>
    <row r="111" spans="2:5" ht="18.75" customHeight="1">
      <c r="B111" s="136" t="s">
        <v>493</v>
      </c>
      <c r="C111" s="137">
        <v>1</v>
      </c>
      <c r="D111" s="138">
        <v>332.57799999999997</v>
      </c>
      <c r="E111" s="139" t="s">
        <v>165</v>
      </c>
    </row>
    <row r="112" spans="2:5" ht="18.75" customHeight="1">
      <c r="B112" s="136" t="s">
        <v>493</v>
      </c>
      <c r="C112" s="137">
        <v>1</v>
      </c>
      <c r="D112" s="138">
        <v>332.57799999999997</v>
      </c>
      <c r="E112" s="139" t="s">
        <v>165</v>
      </c>
    </row>
    <row r="113" spans="2:5" ht="18.75" customHeight="1">
      <c r="B113" s="136" t="s">
        <v>493</v>
      </c>
      <c r="C113" s="137">
        <v>1</v>
      </c>
      <c r="D113" s="138">
        <v>332.57799999999997</v>
      </c>
      <c r="E113" s="139" t="s">
        <v>165</v>
      </c>
    </row>
    <row r="114" spans="2:5" ht="18.75" customHeight="1">
      <c r="B114" s="136" t="s">
        <v>494</v>
      </c>
      <c r="C114" s="137">
        <v>1</v>
      </c>
      <c r="D114" s="138">
        <v>155.5275</v>
      </c>
      <c r="E114" s="139" t="s">
        <v>165</v>
      </c>
    </row>
    <row r="115" spans="2:5" ht="18.75" customHeight="1">
      <c r="B115" s="136" t="s">
        <v>494</v>
      </c>
      <c r="C115" s="137">
        <v>1</v>
      </c>
      <c r="D115" s="138">
        <v>155.5275</v>
      </c>
      <c r="E115" s="139" t="s">
        <v>165</v>
      </c>
    </row>
    <row r="116" spans="2:5" ht="18.75" customHeight="1">
      <c r="B116" s="136" t="s">
        <v>494</v>
      </c>
      <c r="C116" s="137">
        <v>1</v>
      </c>
      <c r="D116" s="138">
        <v>155.5275</v>
      </c>
      <c r="E116" s="139" t="s">
        <v>165</v>
      </c>
    </row>
    <row r="117" spans="2:5" ht="18.75" customHeight="1">
      <c r="B117" s="136" t="s">
        <v>494</v>
      </c>
      <c r="C117" s="137">
        <v>1</v>
      </c>
      <c r="D117" s="138">
        <v>155.52799999999999</v>
      </c>
      <c r="E117" s="139" t="s">
        <v>165</v>
      </c>
    </row>
    <row r="118" spans="2:5" ht="18.75" customHeight="1">
      <c r="B118" s="136" t="s">
        <v>495</v>
      </c>
      <c r="C118" s="137">
        <v>1</v>
      </c>
      <c r="D118" s="138">
        <v>163.31200000000001</v>
      </c>
      <c r="E118" s="139" t="s">
        <v>165</v>
      </c>
    </row>
    <row r="119" spans="2:5" ht="18.75" customHeight="1">
      <c r="B119" s="136" t="s">
        <v>495</v>
      </c>
      <c r="C119" s="137">
        <v>1</v>
      </c>
      <c r="D119" s="138">
        <v>163.31200000000001</v>
      </c>
      <c r="E119" s="139" t="s">
        <v>165</v>
      </c>
    </row>
    <row r="120" spans="2:5" ht="18.75" customHeight="1">
      <c r="B120" s="136" t="s">
        <v>495</v>
      </c>
      <c r="C120" s="137">
        <v>1</v>
      </c>
      <c r="D120" s="138">
        <v>163.31200000000001</v>
      </c>
      <c r="E120" s="139" t="s">
        <v>165</v>
      </c>
    </row>
    <row r="121" spans="2:5" ht="18.75" customHeight="1">
      <c r="B121" s="136" t="s">
        <v>495</v>
      </c>
      <c r="C121" s="137">
        <v>1</v>
      </c>
      <c r="D121" s="138">
        <v>163.31200000000001</v>
      </c>
      <c r="E121" s="139" t="s">
        <v>165</v>
      </c>
    </row>
    <row r="122" spans="2:5" ht="18.75" customHeight="1">
      <c r="B122" s="136" t="s">
        <v>495</v>
      </c>
      <c r="C122" s="137">
        <v>1</v>
      </c>
      <c r="D122" s="138">
        <v>163.31200000000001</v>
      </c>
      <c r="E122" s="139" t="s">
        <v>165</v>
      </c>
    </row>
    <row r="123" spans="2:5" ht="18.75" customHeight="1">
      <c r="B123" s="136" t="s">
        <v>496</v>
      </c>
      <c r="C123" s="137">
        <v>1</v>
      </c>
      <c r="D123" s="138">
        <v>162.29</v>
      </c>
      <c r="E123" s="139" t="s">
        <v>165</v>
      </c>
    </row>
    <row r="124" spans="2:5" ht="18.75" customHeight="1">
      <c r="B124" s="136" t="s">
        <v>496</v>
      </c>
      <c r="C124" s="137">
        <v>1</v>
      </c>
      <c r="D124" s="138">
        <v>162.29</v>
      </c>
      <c r="E124" s="139" t="s">
        <v>165</v>
      </c>
    </row>
    <row r="125" spans="2:5" ht="18.75" customHeight="1">
      <c r="B125" s="136" t="s">
        <v>497</v>
      </c>
      <c r="C125" s="137">
        <v>1</v>
      </c>
      <c r="D125" s="138">
        <v>279.53935899999999</v>
      </c>
      <c r="E125" s="139" t="s">
        <v>165</v>
      </c>
    </row>
    <row r="126" spans="2:5" ht="18.75" customHeight="1">
      <c r="B126" s="136" t="s">
        <v>497</v>
      </c>
      <c r="C126" s="137">
        <v>1</v>
      </c>
      <c r="D126" s="138">
        <v>279.54000000000002</v>
      </c>
      <c r="E126" s="139" t="s">
        <v>165</v>
      </c>
    </row>
    <row r="127" spans="2:5" ht="18.75" customHeight="1">
      <c r="B127" s="136" t="s">
        <v>497</v>
      </c>
      <c r="C127" s="137">
        <v>1</v>
      </c>
      <c r="D127" s="138">
        <v>279.54000000000002</v>
      </c>
      <c r="E127" s="139" t="s">
        <v>165</v>
      </c>
    </row>
    <row r="128" spans="2:5" ht="18.75" customHeight="1">
      <c r="B128" s="136" t="s">
        <v>498</v>
      </c>
      <c r="C128" s="137">
        <v>1</v>
      </c>
      <c r="D128" s="138">
        <v>345.89</v>
      </c>
      <c r="E128" s="139" t="s">
        <v>165</v>
      </c>
    </row>
    <row r="129" spans="2:5" ht="18.75" customHeight="1">
      <c r="B129" s="136" t="s">
        <v>498</v>
      </c>
      <c r="C129" s="137">
        <v>1</v>
      </c>
      <c r="D129" s="138">
        <v>345.89</v>
      </c>
      <c r="E129" s="139" t="s">
        <v>165</v>
      </c>
    </row>
    <row r="130" spans="2:5" ht="18.75" customHeight="1">
      <c r="B130" s="136" t="s">
        <v>499</v>
      </c>
      <c r="C130" s="137">
        <v>1</v>
      </c>
      <c r="D130" s="138">
        <v>339.97</v>
      </c>
      <c r="E130" s="139" t="s">
        <v>165</v>
      </c>
    </row>
    <row r="131" spans="2:5" ht="18.75" customHeight="1">
      <c r="B131" s="136" t="s">
        <v>499</v>
      </c>
      <c r="C131" s="137">
        <v>1</v>
      </c>
      <c r="D131" s="138">
        <v>339.97</v>
      </c>
      <c r="E131" s="139" t="s">
        <v>165</v>
      </c>
    </row>
    <row r="132" spans="2:5" ht="18.75" customHeight="1">
      <c r="B132" s="136" t="s">
        <v>500</v>
      </c>
      <c r="C132" s="137">
        <v>1</v>
      </c>
      <c r="D132" s="138">
        <v>75.064999999999998</v>
      </c>
      <c r="E132" s="139" t="s">
        <v>165</v>
      </c>
    </row>
    <row r="133" spans="2:5" ht="18.75" customHeight="1">
      <c r="B133" s="136" t="s">
        <v>500</v>
      </c>
      <c r="C133" s="137">
        <v>1</v>
      </c>
      <c r="D133" s="138">
        <v>75.064999999999998</v>
      </c>
      <c r="E133" s="139" t="s">
        <v>165</v>
      </c>
    </row>
    <row r="134" spans="2:5" ht="18.75" customHeight="1">
      <c r="B134" s="136" t="s">
        <v>500</v>
      </c>
      <c r="C134" s="137">
        <v>1</v>
      </c>
      <c r="D134" s="138">
        <v>75.064999999999998</v>
      </c>
      <c r="E134" s="139" t="s">
        <v>165</v>
      </c>
    </row>
    <row r="135" spans="2:5" ht="18.75" customHeight="1">
      <c r="B135" s="136" t="s">
        <v>500</v>
      </c>
      <c r="C135" s="137">
        <v>1</v>
      </c>
      <c r="D135" s="138">
        <v>75.064999999999998</v>
      </c>
      <c r="E135" s="139" t="s">
        <v>165</v>
      </c>
    </row>
    <row r="136" spans="2:5" ht="18.75" customHeight="1">
      <c r="B136" s="136" t="s">
        <v>500</v>
      </c>
      <c r="C136" s="137">
        <v>1</v>
      </c>
      <c r="D136" s="138">
        <v>75.064999999999998</v>
      </c>
      <c r="E136" s="139" t="s">
        <v>165</v>
      </c>
    </row>
    <row r="137" spans="2:5" ht="18.75" customHeight="1">
      <c r="B137" s="136" t="s">
        <v>500</v>
      </c>
      <c r="C137" s="137">
        <v>1</v>
      </c>
      <c r="D137" s="138">
        <v>75.064999999999998</v>
      </c>
      <c r="E137" s="139" t="s">
        <v>165</v>
      </c>
    </row>
    <row r="138" spans="2:5" ht="18.75" customHeight="1">
      <c r="B138" s="136" t="s">
        <v>500</v>
      </c>
      <c r="C138" s="137">
        <v>1</v>
      </c>
      <c r="D138" s="138">
        <v>75.064999999999998</v>
      </c>
      <c r="E138" s="139" t="s">
        <v>165</v>
      </c>
    </row>
    <row r="139" spans="2:5" ht="18.75" customHeight="1">
      <c r="B139" s="136" t="s">
        <v>500</v>
      </c>
      <c r="C139" s="137">
        <v>1</v>
      </c>
      <c r="D139" s="138">
        <v>75.064999999999998</v>
      </c>
      <c r="E139" s="139" t="s">
        <v>165</v>
      </c>
    </row>
    <row r="140" spans="2:5" ht="18.75" customHeight="1">
      <c r="B140" s="136" t="s">
        <v>501</v>
      </c>
      <c r="C140" s="137">
        <v>1</v>
      </c>
      <c r="D140" s="138">
        <v>114.145</v>
      </c>
      <c r="E140" s="139" t="s">
        <v>165</v>
      </c>
    </row>
    <row r="141" spans="2:5" ht="18.75" customHeight="1">
      <c r="B141" s="136" t="s">
        <v>501</v>
      </c>
      <c r="C141" s="137">
        <v>1</v>
      </c>
      <c r="D141" s="138">
        <v>114.145</v>
      </c>
      <c r="E141" s="139" t="s">
        <v>165</v>
      </c>
    </row>
    <row r="142" spans="2:5" ht="18.75" customHeight="1">
      <c r="B142" s="136" t="s">
        <v>502</v>
      </c>
      <c r="C142" s="137">
        <v>1</v>
      </c>
      <c r="D142" s="138">
        <v>186.71</v>
      </c>
      <c r="E142" s="139" t="s">
        <v>165</v>
      </c>
    </row>
    <row r="143" spans="2:5" ht="18.75" customHeight="1">
      <c r="B143" s="136" t="s">
        <v>503</v>
      </c>
      <c r="C143" s="137">
        <v>1</v>
      </c>
      <c r="D143" s="138">
        <v>157.19</v>
      </c>
      <c r="E143" s="139" t="s">
        <v>165</v>
      </c>
    </row>
    <row r="144" spans="2:5" ht="18.75" customHeight="1">
      <c r="B144" s="136" t="s">
        <v>504</v>
      </c>
      <c r="C144" s="137">
        <v>1</v>
      </c>
      <c r="D144" s="138">
        <v>65.774000000000001</v>
      </c>
      <c r="E144" s="139" t="s">
        <v>165</v>
      </c>
    </row>
    <row r="145" spans="2:5" ht="18.75" customHeight="1">
      <c r="B145" s="136" t="s">
        <v>504</v>
      </c>
      <c r="C145" s="137">
        <v>1</v>
      </c>
      <c r="D145" s="138">
        <v>65.774000000000001</v>
      </c>
      <c r="E145" s="139" t="s">
        <v>165</v>
      </c>
    </row>
    <row r="146" spans="2:5" ht="18.75" customHeight="1">
      <c r="B146" s="136" t="s">
        <v>504</v>
      </c>
      <c r="C146" s="137">
        <v>1</v>
      </c>
      <c r="D146" s="138">
        <v>65.774000000000001</v>
      </c>
      <c r="E146" s="139" t="s">
        <v>165</v>
      </c>
    </row>
    <row r="147" spans="2:5" ht="18.75" customHeight="1">
      <c r="B147" s="136" t="s">
        <v>505</v>
      </c>
      <c r="C147" s="137">
        <v>4</v>
      </c>
      <c r="D147" s="138">
        <v>313.56</v>
      </c>
      <c r="E147" s="139" t="s">
        <v>165</v>
      </c>
    </row>
    <row r="148" spans="2:5" ht="18.75" customHeight="1">
      <c r="B148" s="136" t="s">
        <v>506</v>
      </c>
      <c r="C148" s="137">
        <v>1</v>
      </c>
      <c r="D148" s="138">
        <v>414.36</v>
      </c>
      <c r="E148" s="139" t="s">
        <v>165</v>
      </c>
    </row>
    <row r="149" spans="2:5" ht="18.75" customHeight="1">
      <c r="B149" s="136" t="s">
        <v>506</v>
      </c>
      <c r="C149" s="137">
        <v>1</v>
      </c>
      <c r="D149" s="138">
        <v>414.36</v>
      </c>
      <c r="E149" s="139" t="s">
        <v>165</v>
      </c>
    </row>
    <row r="150" spans="2:5" ht="18.75" customHeight="1">
      <c r="B150" s="136" t="s">
        <v>488</v>
      </c>
      <c r="C150" s="137">
        <v>1</v>
      </c>
      <c r="D150" s="138">
        <v>344.76642859999998</v>
      </c>
      <c r="E150" s="139" t="s">
        <v>165</v>
      </c>
    </row>
    <row r="151" spans="2:5" ht="18.75" customHeight="1">
      <c r="B151" s="136" t="s">
        <v>488</v>
      </c>
      <c r="C151" s="137">
        <v>1</v>
      </c>
      <c r="D151" s="138">
        <v>344.76642859999998</v>
      </c>
      <c r="E151" s="139" t="s">
        <v>165</v>
      </c>
    </row>
    <row r="152" spans="2:5" ht="18.75" customHeight="1">
      <c r="B152" s="136" t="s">
        <v>488</v>
      </c>
      <c r="C152" s="137">
        <v>1</v>
      </c>
      <c r="D152" s="138">
        <v>344.76642859999998</v>
      </c>
      <c r="E152" s="139" t="s">
        <v>165</v>
      </c>
    </row>
    <row r="153" spans="2:5" ht="18.75" customHeight="1">
      <c r="B153" s="136" t="s">
        <v>487</v>
      </c>
      <c r="C153" s="137">
        <v>1</v>
      </c>
      <c r="D153" s="138">
        <v>394.56083332999998</v>
      </c>
      <c r="E153" s="139" t="s">
        <v>165</v>
      </c>
    </row>
    <row r="154" spans="2:5" ht="18.75" customHeight="1">
      <c r="B154" s="136" t="s">
        <v>507</v>
      </c>
      <c r="C154" s="137">
        <v>1</v>
      </c>
      <c r="D154" s="138">
        <v>104.4</v>
      </c>
      <c r="E154" s="139" t="s">
        <v>165</v>
      </c>
    </row>
    <row r="155" spans="2:5" ht="18.75" customHeight="1">
      <c r="B155" s="136" t="s">
        <v>507</v>
      </c>
      <c r="C155" s="137">
        <v>1</v>
      </c>
      <c r="D155" s="138">
        <v>104.4</v>
      </c>
      <c r="E155" s="139" t="s">
        <v>165</v>
      </c>
    </row>
    <row r="156" spans="2:5" ht="18.75" customHeight="1">
      <c r="B156" s="136" t="s">
        <v>508</v>
      </c>
      <c r="C156" s="137">
        <v>1</v>
      </c>
      <c r="D156" s="138">
        <v>105.3275</v>
      </c>
      <c r="E156" s="139" t="s">
        <v>165</v>
      </c>
    </row>
    <row r="157" spans="2:5" ht="18.75" customHeight="1">
      <c r="B157" s="136" t="s">
        <v>508</v>
      </c>
      <c r="C157" s="137">
        <v>1</v>
      </c>
      <c r="D157" s="138">
        <v>105.3275</v>
      </c>
      <c r="E157" s="139" t="s">
        <v>165</v>
      </c>
    </row>
    <row r="158" spans="2:5" ht="18.75" customHeight="1">
      <c r="B158" s="136" t="s">
        <v>508</v>
      </c>
      <c r="C158" s="137">
        <v>1</v>
      </c>
      <c r="D158" s="138">
        <v>105.3275</v>
      </c>
      <c r="E158" s="139" t="s">
        <v>165</v>
      </c>
    </row>
    <row r="159" spans="2:5" ht="18.75" customHeight="1">
      <c r="B159" s="136" t="s">
        <v>508</v>
      </c>
      <c r="C159" s="137">
        <v>1</v>
      </c>
      <c r="D159" s="138">
        <v>105.3275</v>
      </c>
      <c r="E159" s="139" t="s">
        <v>165</v>
      </c>
    </row>
    <row r="160" spans="2:5" ht="18.75" customHeight="1">
      <c r="B160" s="136" t="s">
        <v>509</v>
      </c>
      <c r="C160" s="137">
        <v>1</v>
      </c>
      <c r="D160" s="138">
        <v>445.17</v>
      </c>
      <c r="E160" s="139" t="s">
        <v>165</v>
      </c>
    </row>
    <row r="161" spans="2:5" ht="18.75" customHeight="1">
      <c r="B161" s="136" t="s">
        <v>509</v>
      </c>
      <c r="C161" s="137">
        <v>1</v>
      </c>
      <c r="D161" s="138">
        <v>445.17</v>
      </c>
      <c r="E161" s="139" t="s">
        <v>165</v>
      </c>
    </row>
    <row r="162" spans="2:5" ht="18.75" customHeight="1">
      <c r="B162" s="136" t="s">
        <v>506</v>
      </c>
      <c r="C162" s="137">
        <v>1</v>
      </c>
      <c r="D162" s="138">
        <v>397.92399999999998</v>
      </c>
      <c r="E162" s="139" t="s">
        <v>165</v>
      </c>
    </row>
    <row r="163" spans="2:5" ht="18.75" customHeight="1">
      <c r="B163" s="136" t="s">
        <v>506</v>
      </c>
      <c r="C163" s="137">
        <v>1</v>
      </c>
      <c r="D163" s="138">
        <v>397.92399999999998</v>
      </c>
      <c r="E163" s="139" t="s">
        <v>165</v>
      </c>
    </row>
    <row r="164" spans="2:5" ht="18.75" customHeight="1">
      <c r="B164" s="136" t="s">
        <v>510</v>
      </c>
      <c r="C164" s="137">
        <v>1</v>
      </c>
      <c r="D164" s="138">
        <v>268.36167</v>
      </c>
      <c r="E164" s="139" t="s">
        <v>165</v>
      </c>
    </row>
    <row r="165" spans="2:5" ht="18.75" customHeight="1">
      <c r="B165" s="136" t="s">
        <v>510</v>
      </c>
      <c r="C165" s="137">
        <v>1</v>
      </c>
      <c r="D165" s="138">
        <v>268.36167</v>
      </c>
      <c r="E165" s="139" t="s">
        <v>165</v>
      </c>
    </row>
    <row r="166" spans="2:5" ht="18.75" customHeight="1">
      <c r="B166" s="136" t="s">
        <v>511</v>
      </c>
      <c r="C166" s="137">
        <v>1</v>
      </c>
      <c r="D166" s="138">
        <v>205.9325</v>
      </c>
      <c r="E166" s="139" t="s">
        <v>165</v>
      </c>
    </row>
    <row r="167" spans="2:5" ht="18.75" customHeight="1">
      <c r="B167" s="136" t="s">
        <v>511</v>
      </c>
      <c r="C167" s="137">
        <v>1</v>
      </c>
      <c r="D167" s="138">
        <v>205.9325</v>
      </c>
      <c r="E167" s="139" t="s">
        <v>165</v>
      </c>
    </row>
    <row r="168" spans="2:5" ht="18.75" customHeight="1">
      <c r="B168" s="136" t="s">
        <v>512</v>
      </c>
      <c r="C168" s="137">
        <v>1</v>
      </c>
      <c r="D168" s="138">
        <v>345.73728813600002</v>
      </c>
      <c r="E168" s="139" t="s">
        <v>165</v>
      </c>
    </row>
    <row r="169" spans="2:5" ht="18.75" customHeight="1">
      <c r="B169" s="136" t="s">
        <v>513</v>
      </c>
      <c r="C169" s="137">
        <v>1</v>
      </c>
      <c r="D169" s="138">
        <v>194.06783329999999</v>
      </c>
      <c r="E169" s="139" t="s">
        <v>165</v>
      </c>
    </row>
    <row r="170" spans="2:5" ht="18.75" customHeight="1">
      <c r="B170" s="136" t="s">
        <v>514</v>
      </c>
      <c r="C170" s="137">
        <v>1</v>
      </c>
      <c r="D170" s="138">
        <v>94.210323575000004</v>
      </c>
      <c r="E170" s="139" t="s">
        <v>165</v>
      </c>
    </row>
    <row r="171" spans="2:5" ht="18.75" customHeight="1">
      <c r="B171" s="136" t="s">
        <v>514</v>
      </c>
      <c r="C171" s="137">
        <v>1</v>
      </c>
      <c r="D171" s="138">
        <v>94.210323575000004</v>
      </c>
      <c r="E171" s="139" t="s">
        <v>165</v>
      </c>
    </row>
    <row r="172" spans="2:5" ht="18.75" customHeight="1">
      <c r="B172" s="136" t="s">
        <v>514</v>
      </c>
      <c r="C172" s="137">
        <v>1</v>
      </c>
      <c r="D172" s="138">
        <v>94.210323575000004</v>
      </c>
      <c r="E172" s="139" t="s">
        <v>165</v>
      </c>
    </row>
    <row r="173" spans="2:5" ht="18.75" customHeight="1">
      <c r="B173" s="136" t="s">
        <v>514</v>
      </c>
      <c r="C173" s="137">
        <v>1</v>
      </c>
      <c r="D173" s="138">
        <v>94.210323575000004</v>
      </c>
      <c r="E173" s="139" t="s">
        <v>165</v>
      </c>
    </row>
    <row r="174" spans="2:5" ht="18.75" customHeight="1">
      <c r="B174" s="136" t="s">
        <v>515</v>
      </c>
      <c r="C174" s="137">
        <v>1</v>
      </c>
      <c r="D174" s="138">
        <v>377.64981840199999</v>
      </c>
      <c r="E174" s="139" t="s">
        <v>165</v>
      </c>
    </row>
    <row r="175" spans="2:5" ht="18.75" customHeight="1">
      <c r="B175" s="136" t="s">
        <v>515</v>
      </c>
      <c r="C175" s="137">
        <v>1</v>
      </c>
      <c r="D175" s="138">
        <v>377.64981840199999</v>
      </c>
      <c r="E175" s="139" t="s">
        <v>165</v>
      </c>
    </row>
    <row r="176" spans="2:5" ht="18.75" customHeight="1">
      <c r="B176" s="136" t="s">
        <v>515</v>
      </c>
      <c r="C176" s="137">
        <v>1</v>
      </c>
      <c r="D176" s="138">
        <v>377.64981840199999</v>
      </c>
      <c r="E176" s="139" t="s">
        <v>165</v>
      </c>
    </row>
    <row r="177" spans="2:5" ht="18.75" customHeight="1">
      <c r="B177" s="136" t="s">
        <v>515</v>
      </c>
      <c r="C177" s="137">
        <v>1</v>
      </c>
      <c r="D177" s="138">
        <v>377.64981840199999</v>
      </c>
      <c r="E177" s="139" t="s">
        <v>165</v>
      </c>
    </row>
    <row r="178" spans="2:5" ht="18.75" customHeight="1">
      <c r="B178" s="136" t="s">
        <v>515</v>
      </c>
      <c r="C178" s="137">
        <v>1</v>
      </c>
      <c r="D178" s="138">
        <v>377.64981840199999</v>
      </c>
      <c r="E178" s="139" t="s">
        <v>165</v>
      </c>
    </row>
    <row r="179" spans="2:5" ht="18.75" customHeight="1">
      <c r="B179" s="136" t="s">
        <v>515</v>
      </c>
      <c r="C179" s="137">
        <v>1</v>
      </c>
      <c r="D179" s="138">
        <v>377.64981840199999</v>
      </c>
      <c r="E179" s="139" t="s">
        <v>165</v>
      </c>
    </row>
    <row r="180" spans="2:5" ht="18.75" customHeight="1">
      <c r="B180" s="136" t="s">
        <v>515</v>
      </c>
      <c r="C180" s="137">
        <v>1</v>
      </c>
      <c r="D180" s="138">
        <v>377.64981840199999</v>
      </c>
      <c r="E180" s="139" t="s">
        <v>165</v>
      </c>
    </row>
    <row r="181" spans="2:5" ht="18.75" customHeight="1">
      <c r="B181" s="136" t="s">
        <v>515</v>
      </c>
      <c r="C181" s="137">
        <v>1</v>
      </c>
      <c r="D181" s="138">
        <v>377.64981840199999</v>
      </c>
      <c r="E181" s="139" t="s">
        <v>165</v>
      </c>
    </row>
    <row r="182" spans="2:5" ht="18.75" customHeight="1">
      <c r="B182" s="136" t="s">
        <v>515</v>
      </c>
      <c r="C182" s="137">
        <v>1</v>
      </c>
      <c r="D182" s="138">
        <v>377.64981840199999</v>
      </c>
      <c r="E182" s="139" t="s">
        <v>165</v>
      </c>
    </row>
    <row r="183" spans="2:5" ht="18.75" customHeight="1">
      <c r="B183" s="136" t="s">
        <v>515</v>
      </c>
      <c r="C183" s="137">
        <v>1</v>
      </c>
      <c r="D183" s="138">
        <v>377.64981840199999</v>
      </c>
      <c r="E183" s="139" t="s">
        <v>165</v>
      </c>
    </row>
    <row r="184" spans="2:5" ht="18.75" customHeight="1">
      <c r="B184" s="136" t="s">
        <v>515</v>
      </c>
      <c r="C184" s="137">
        <v>1</v>
      </c>
      <c r="D184" s="138">
        <v>377.64981840199999</v>
      </c>
      <c r="E184" s="139" t="s">
        <v>165</v>
      </c>
    </row>
    <row r="185" spans="2:5" ht="18.75" customHeight="1">
      <c r="B185" s="136" t="s">
        <v>515</v>
      </c>
      <c r="C185" s="137">
        <v>1</v>
      </c>
      <c r="D185" s="138">
        <v>377.64981840199999</v>
      </c>
      <c r="E185" s="139" t="s">
        <v>165</v>
      </c>
    </row>
    <row r="186" spans="2:5" ht="18.75" customHeight="1">
      <c r="B186" s="136" t="s">
        <v>515</v>
      </c>
      <c r="C186" s="137">
        <v>1</v>
      </c>
      <c r="D186" s="138">
        <v>377.64981840199999</v>
      </c>
      <c r="E186" s="139" t="s">
        <v>165</v>
      </c>
    </row>
    <row r="187" spans="2:5" ht="18.75" customHeight="1">
      <c r="B187" s="136" t="s">
        <v>515</v>
      </c>
      <c r="C187" s="137">
        <v>1</v>
      </c>
      <c r="D187" s="138">
        <v>377.64981840199999</v>
      </c>
      <c r="E187" s="139" t="s">
        <v>165</v>
      </c>
    </row>
    <row r="188" spans="2:5" ht="18.75" customHeight="1">
      <c r="B188" s="136" t="s">
        <v>515</v>
      </c>
      <c r="C188" s="137">
        <v>1</v>
      </c>
      <c r="D188" s="138">
        <v>377.64981840199999</v>
      </c>
      <c r="E188" s="139" t="s">
        <v>165</v>
      </c>
    </row>
    <row r="189" spans="2:5" ht="18.75" customHeight="1">
      <c r="B189" s="136" t="s">
        <v>515</v>
      </c>
      <c r="C189" s="137">
        <v>1</v>
      </c>
      <c r="D189" s="138">
        <v>377.64981840199999</v>
      </c>
      <c r="E189" s="139" t="s">
        <v>165</v>
      </c>
    </row>
    <row r="190" spans="2:5" ht="18.75" customHeight="1">
      <c r="B190" s="136" t="s">
        <v>515</v>
      </c>
      <c r="C190" s="137">
        <v>1</v>
      </c>
      <c r="D190" s="138">
        <v>377.64981840199999</v>
      </c>
      <c r="E190" s="139" t="s">
        <v>165</v>
      </c>
    </row>
    <row r="191" spans="2:5" ht="18.75" customHeight="1">
      <c r="B191" s="136" t="s">
        <v>515</v>
      </c>
      <c r="C191" s="137">
        <v>1</v>
      </c>
      <c r="D191" s="138">
        <v>377.64981840199999</v>
      </c>
      <c r="E191" s="139" t="s">
        <v>165</v>
      </c>
    </row>
    <row r="192" spans="2:5" ht="18.75" customHeight="1">
      <c r="B192" s="136" t="s">
        <v>515</v>
      </c>
      <c r="C192" s="137">
        <v>1</v>
      </c>
      <c r="D192" s="138">
        <v>377.64981840199999</v>
      </c>
      <c r="E192" s="139" t="s">
        <v>165</v>
      </c>
    </row>
    <row r="193" spans="2:5" ht="18.75" customHeight="1">
      <c r="B193" s="136" t="s">
        <v>515</v>
      </c>
      <c r="C193" s="137">
        <v>1</v>
      </c>
      <c r="D193" s="138">
        <v>377.64981840199999</v>
      </c>
      <c r="E193" s="139" t="s">
        <v>165</v>
      </c>
    </row>
    <row r="194" spans="2:5" ht="18.75" customHeight="1">
      <c r="B194" s="136" t="s">
        <v>515</v>
      </c>
      <c r="C194" s="137">
        <v>1</v>
      </c>
      <c r="D194" s="138">
        <v>377.64981840199999</v>
      </c>
      <c r="E194" s="139" t="s">
        <v>165</v>
      </c>
    </row>
    <row r="195" spans="2:5" ht="18.75" customHeight="1">
      <c r="B195" s="136" t="s">
        <v>515</v>
      </c>
      <c r="C195" s="137">
        <v>1</v>
      </c>
      <c r="D195" s="138">
        <v>377.64981840199999</v>
      </c>
      <c r="E195" s="139" t="s">
        <v>165</v>
      </c>
    </row>
    <row r="196" spans="2:5" ht="18.75" customHeight="1">
      <c r="B196" s="136" t="s">
        <v>515</v>
      </c>
      <c r="C196" s="137">
        <v>1</v>
      </c>
      <c r="D196" s="138">
        <v>377.64981840199999</v>
      </c>
      <c r="E196" s="139" t="s">
        <v>165</v>
      </c>
    </row>
    <row r="197" spans="2:5" ht="18.75" customHeight="1">
      <c r="B197" s="136" t="s">
        <v>515</v>
      </c>
      <c r="C197" s="137">
        <v>1</v>
      </c>
      <c r="D197" s="138">
        <v>377.64981840199999</v>
      </c>
      <c r="E197" s="139" t="s">
        <v>165</v>
      </c>
    </row>
    <row r="198" spans="2:5" ht="18.75" customHeight="1">
      <c r="B198" s="136" t="s">
        <v>515</v>
      </c>
      <c r="C198" s="137">
        <v>1</v>
      </c>
      <c r="D198" s="138">
        <v>377.64981840199999</v>
      </c>
      <c r="E198" s="139" t="s">
        <v>165</v>
      </c>
    </row>
    <row r="199" spans="2:5" ht="18.75" customHeight="1">
      <c r="B199" s="136" t="s">
        <v>515</v>
      </c>
      <c r="C199" s="137">
        <v>1</v>
      </c>
      <c r="D199" s="138">
        <v>377.64981840199999</v>
      </c>
      <c r="E199" s="139" t="s">
        <v>165</v>
      </c>
    </row>
    <row r="200" spans="2:5" ht="18.75" customHeight="1">
      <c r="B200" s="136" t="s">
        <v>516</v>
      </c>
      <c r="C200" s="137">
        <v>1</v>
      </c>
      <c r="D200" s="138">
        <v>418.17796610200003</v>
      </c>
      <c r="E200" s="139" t="s">
        <v>165</v>
      </c>
    </row>
    <row r="201" spans="2:5" ht="18.75" customHeight="1">
      <c r="B201" s="136" t="s">
        <v>516</v>
      </c>
      <c r="C201" s="137">
        <v>1</v>
      </c>
      <c r="D201" s="138">
        <v>418.17796610200003</v>
      </c>
      <c r="E201" s="139" t="s">
        <v>165</v>
      </c>
    </row>
    <row r="202" spans="2:5" ht="18.75" customHeight="1">
      <c r="B202" s="136" t="s">
        <v>517</v>
      </c>
      <c r="C202" s="137">
        <v>1</v>
      </c>
      <c r="D202" s="138">
        <v>114.407</v>
      </c>
      <c r="E202" s="139" t="s">
        <v>165</v>
      </c>
    </row>
    <row r="203" spans="2:5" ht="18.75" customHeight="1">
      <c r="B203" s="136" t="s">
        <v>518</v>
      </c>
      <c r="C203" s="137">
        <v>1</v>
      </c>
      <c r="D203" s="138">
        <v>41.52666</v>
      </c>
      <c r="E203" s="139" t="s">
        <v>165</v>
      </c>
    </row>
    <row r="204" spans="2:5" ht="18.75" customHeight="1">
      <c r="B204" s="136" t="s">
        <v>519</v>
      </c>
      <c r="C204" s="137">
        <v>4</v>
      </c>
      <c r="D204" s="138">
        <v>3355.9322000000002</v>
      </c>
      <c r="E204" s="139" t="s">
        <v>165</v>
      </c>
    </row>
    <row r="205" spans="2:5" ht="18.75" customHeight="1">
      <c r="B205" s="136" t="s">
        <v>520</v>
      </c>
      <c r="C205" s="137">
        <v>2</v>
      </c>
      <c r="D205" s="138">
        <v>110.1694916</v>
      </c>
      <c r="E205" s="139" t="s">
        <v>165</v>
      </c>
    </row>
    <row r="206" spans="2:5" ht="18.75" customHeight="1">
      <c r="B206" s="136" t="s">
        <v>521</v>
      </c>
      <c r="C206" s="137">
        <v>1</v>
      </c>
      <c r="D206" s="138">
        <v>316.94900000000001</v>
      </c>
      <c r="E206" s="139" t="s">
        <v>165</v>
      </c>
    </row>
    <row r="207" spans="2:5" ht="18.75" customHeight="1">
      <c r="B207" s="136" t="s">
        <v>447</v>
      </c>
      <c r="C207" s="137">
        <v>1</v>
      </c>
      <c r="D207" s="138">
        <v>104.3982857</v>
      </c>
      <c r="E207" s="139" t="s">
        <v>165</v>
      </c>
    </row>
    <row r="208" spans="2:5" ht="18.75" customHeight="1">
      <c r="B208" s="136" t="s">
        <v>447</v>
      </c>
      <c r="C208" s="137">
        <v>1</v>
      </c>
      <c r="D208" s="138">
        <v>104.3982857</v>
      </c>
      <c r="E208" s="139" t="s">
        <v>165</v>
      </c>
    </row>
    <row r="209" spans="2:5" ht="18.75" customHeight="1">
      <c r="B209" s="136" t="s">
        <v>447</v>
      </c>
      <c r="C209" s="137">
        <v>1</v>
      </c>
      <c r="D209" s="138">
        <v>104.3982857</v>
      </c>
      <c r="E209" s="139" t="s">
        <v>165</v>
      </c>
    </row>
    <row r="210" spans="2:5" ht="18.75" customHeight="1">
      <c r="B210" s="136" t="s">
        <v>447</v>
      </c>
      <c r="C210" s="137">
        <v>1</v>
      </c>
      <c r="D210" s="138">
        <v>104.3982857</v>
      </c>
      <c r="E210" s="139" t="s">
        <v>165</v>
      </c>
    </row>
    <row r="211" spans="2:5" ht="18.75" customHeight="1">
      <c r="B211" s="136" t="s">
        <v>447</v>
      </c>
      <c r="C211" s="137">
        <v>1</v>
      </c>
      <c r="D211" s="138">
        <v>104.3982857</v>
      </c>
      <c r="E211" s="139" t="s">
        <v>165</v>
      </c>
    </row>
    <row r="212" spans="2:5" ht="18.75" customHeight="1">
      <c r="B212" s="136" t="s">
        <v>447</v>
      </c>
      <c r="C212" s="137">
        <v>1</v>
      </c>
      <c r="D212" s="138">
        <v>104.3982857</v>
      </c>
      <c r="E212" s="139" t="s">
        <v>165</v>
      </c>
    </row>
    <row r="213" spans="2:5" ht="18.75" customHeight="1">
      <c r="B213" s="136" t="s">
        <v>447</v>
      </c>
      <c r="C213" s="137">
        <v>1</v>
      </c>
      <c r="D213" s="138">
        <v>104.3982857</v>
      </c>
      <c r="E213" s="139" t="s">
        <v>165</v>
      </c>
    </row>
    <row r="214" spans="2:5" ht="18.75" customHeight="1">
      <c r="B214" s="136" t="s">
        <v>447</v>
      </c>
      <c r="C214" s="137">
        <v>1</v>
      </c>
      <c r="D214" s="138">
        <v>104.3982857</v>
      </c>
      <c r="E214" s="139" t="s">
        <v>165</v>
      </c>
    </row>
    <row r="215" spans="2:5" ht="18.75" customHeight="1">
      <c r="B215" s="136" t="s">
        <v>447</v>
      </c>
      <c r="C215" s="137">
        <v>1</v>
      </c>
      <c r="D215" s="138">
        <v>104.3982857</v>
      </c>
      <c r="E215" s="139" t="s">
        <v>165</v>
      </c>
    </row>
    <row r="216" spans="2:5" ht="18.75" customHeight="1">
      <c r="B216" s="136" t="s">
        <v>447</v>
      </c>
      <c r="C216" s="137">
        <v>1</v>
      </c>
      <c r="D216" s="138">
        <v>104.3982857</v>
      </c>
      <c r="E216" s="139" t="s">
        <v>165</v>
      </c>
    </row>
    <row r="217" spans="2:5" ht="18.75" customHeight="1">
      <c r="B217" s="136" t="s">
        <v>522</v>
      </c>
      <c r="C217" s="137">
        <v>1</v>
      </c>
      <c r="D217" s="138">
        <v>127.59830508500001</v>
      </c>
      <c r="E217" s="139" t="s">
        <v>165</v>
      </c>
    </row>
    <row r="218" spans="2:5" ht="18.75" customHeight="1">
      <c r="B218" s="136" t="s">
        <v>522</v>
      </c>
      <c r="C218" s="137">
        <v>1</v>
      </c>
      <c r="D218" s="138">
        <v>127.59830508500001</v>
      </c>
      <c r="E218" s="139" t="s">
        <v>165</v>
      </c>
    </row>
    <row r="219" spans="2:5" ht="18.75" customHeight="1">
      <c r="B219" s="136" t="s">
        <v>522</v>
      </c>
      <c r="C219" s="137">
        <v>1</v>
      </c>
      <c r="D219" s="138">
        <v>127.59830508500001</v>
      </c>
      <c r="E219" s="139" t="s">
        <v>165</v>
      </c>
    </row>
    <row r="220" spans="2:5" ht="18.75" customHeight="1">
      <c r="B220" s="136" t="s">
        <v>522</v>
      </c>
      <c r="C220" s="137">
        <v>1</v>
      </c>
      <c r="D220" s="138">
        <v>127.59830508500001</v>
      </c>
      <c r="E220" s="139" t="s">
        <v>165</v>
      </c>
    </row>
    <row r="221" spans="2:5" ht="18.75" customHeight="1">
      <c r="B221" s="136" t="s">
        <v>522</v>
      </c>
      <c r="C221" s="137">
        <v>1</v>
      </c>
      <c r="D221" s="138">
        <v>127.59830508500001</v>
      </c>
      <c r="E221" s="139" t="s">
        <v>165</v>
      </c>
    </row>
    <row r="222" spans="2:5" ht="18.75" customHeight="1">
      <c r="B222" s="136" t="s">
        <v>522</v>
      </c>
      <c r="C222" s="137">
        <v>1</v>
      </c>
      <c r="D222" s="138">
        <v>127.59830508500001</v>
      </c>
      <c r="E222" s="139" t="s">
        <v>165</v>
      </c>
    </row>
    <row r="223" spans="2:5" ht="18.75" customHeight="1">
      <c r="B223" s="136" t="s">
        <v>522</v>
      </c>
      <c r="C223" s="137">
        <v>1</v>
      </c>
      <c r="D223" s="138">
        <v>127.59830508500001</v>
      </c>
      <c r="E223" s="139" t="s">
        <v>165</v>
      </c>
    </row>
    <row r="224" spans="2:5" ht="18.75" customHeight="1">
      <c r="B224" s="136" t="s">
        <v>522</v>
      </c>
      <c r="C224" s="137">
        <v>1</v>
      </c>
      <c r="D224" s="138">
        <v>127.59830508500001</v>
      </c>
      <c r="E224" s="139" t="s">
        <v>165</v>
      </c>
    </row>
    <row r="225" spans="2:5" ht="18.75" customHeight="1">
      <c r="B225" s="136" t="s">
        <v>448</v>
      </c>
      <c r="C225" s="137">
        <v>1</v>
      </c>
      <c r="D225" s="138">
        <v>222.03399999999999</v>
      </c>
      <c r="E225" s="139" t="s">
        <v>165</v>
      </c>
    </row>
    <row r="226" spans="2:5" ht="18.75" customHeight="1">
      <c r="B226" s="136" t="s">
        <v>448</v>
      </c>
      <c r="C226" s="137">
        <v>1</v>
      </c>
      <c r="D226" s="138">
        <v>222.03399999999999</v>
      </c>
      <c r="E226" s="139" t="s">
        <v>165</v>
      </c>
    </row>
    <row r="227" spans="2:5" ht="18.75" customHeight="1">
      <c r="B227" s="136" t="s">
        <v>448</v>
      </c>
      <c r="C227" s="137">
        <v>1</v>
      </c>
      <c r="D227" s="138">
        <v>222.03399999999999</v>
      </c>
      <c r="E227" s="139" t="s">
        <v>165</v>
      </c>
    </row>
    <row r="228" spans="2:5" ht="18.75" customHeight="1">
      <c r="B228" s="136" t="s">
        <v>448</v>
      </c>
      <c r="C228" s="137">
        <v>1</v>
      </c>
      <c r="D228" s="138">
        <v>222.03399999999999</v>
      </c>
      <c r="E228" s="139" t="s">
        <v>165</v>
      </c>
    </row>
    <row r="229" spans="2:5" ht="18.75" customHeight="1">
      <c r="B229" s="136" t="s">
        <v>448</v>
      </c>
      <c r="C229" s="137">
        <v>1</v>
      </c>
      <c r="D229" s="138">
        <v>222.03399999999999</v>
      </c>
      <c r="E229" s="139" t="s">
        <v>165</v>
      </c>
    </row>
    <row r="230" spans="2:5" ht="18.75" customHeight="1">
      <c r="B230" s="136" t="s">
        <v>448</v>
      </c>
      <c r="C230" s="137">
        <v>1</v>
      </c>
      <c r="D230" s="138">
        <v>222.03399999999999</v>
      </c>
      <c r="E230" s="139" t="s">
        <v>165</v>
      </c>
    </row>
    <row r="231" spans="2:5" ht="18.75" customHeight="1">
      <c r="B231" s="136" t="s">
        <v>448</v>
      </c>
      <c r="C231" s="137">
        <v>1</v>
      </c>
      <c r="D231" s="138">
        <v>222.03399999999999</v>
      </c>
      <c r="E231" s="139" t="s">
        <v>165</v>
      </c>
    </row>
    <row r="232" spans="2:5" ht="18.75" customHeight="1">
      <c r="B232" s="136" t="s">
        <v>448</v>
      </c>
      <c r="C232" s="137">
        <v>1</v>
      </c>
      <c r="D232" s="138">
        <v>222.03399999999999</v>
      </c>
      <c r="E232" s="139" t="s">
        <v>165</v>
      </c>
    </row>
    <row r="233" spans="2:5" ht="18.75" customHeight="1">
      <c r="B233" s="136" t="s">
        <v>448</v>
      </c>
      <c r="C233" s="137">
        <v>1</v>
      </c>
      <c r="D233" s="138">
        <v>222.03399999999999</v>
      </c>
      <c r="E233" s="139" t="s">
        <v>165</v>
      </c>
    </row>
    <row r="234" spans="2:5" ht="18.75" customHeight="1">
      <c r="B234" s="136" t="s">
        <v>448</v>
      </c>
      <c r="C234" s="137">
        <v>1</v>
      </c>
      <c r="D234" s="138">
        <v>222.03399999999999</v>
      </c>
      <c r="E234" s="139" t="s">
        <v>165</v>
      </c>
    </row>
    <row r="235" spans="2:5" ht="18.75" customHeight="1">
      <c r="B235" s="136" t="s">
        <v>448</v>
      </c>
      <c r="C235" s="137">
        <v>1</v>
      </c>
      <c r="D235" s="138">
        <v>222.03399999999999</v>
      </c>
      <c r="E235" s="139" t="s">
        <v>165</v>
      </c>
    </row>
    <row r="236" spans="2:5" ht="18.75" customHeight="1">
      <c r="B236" s="136" t="s">
        <v>448</v>
      </c>
      <c r="C236" s="137">
        <v>1</v>
      </c>
      <c r="D236" s="138">
        <v>222.03399999999999</v>
      </c>
      <c r="E236" s="139" t="s">
        <v>165</v>
      </c>
    </row>
    <row r="237" spans="2:5" ht="18.75" customHeight="1">
      <c r="B237" s="136" t="s">
        <v>448</v>
      </c>
      <c r="C237" s="137">
        <v>1</v>
      </c>
      <c r="D237" s="138">
        <v>222.03399999999999</v>
      </c>
      <c r="E237" s="139" t="s">
        <v>165</v>
      </c>
    </row>
    <row r="238" spans="2:5" ht="18.75" customHeight="1">
      <c r="B238" s="136" t="s">
        <v>448</v>
      </c>
      <c r="C238" s="137">
        <v>1</v>
      </c>
      <c r="D238" s="138">
        <v>222.03399999999999</v>
      </c>
      <c r="E238" s="139" t="s">
        <v>165</v>
      </c>
    </row>
    <row r="239" spans="2:5" ht="18.75" customHeight="1">
      <c r="B239" s="136" t="s">
        <v>448</v>
      </c>
      <c r="C239" s="137">
        <v>1</v>
      </c>
      <c r="D239" s="138">
        <v>222.03399999999999</v>
      </c>
      <c r="E239" s="139" t="s">
        <v>165</v>
      </c>
    </row>
    <row r="240" spans="2:5" ht="18.75" customHeight="1">
      <c r="B240" s="136" t="s">
        <v>448</v>
      </c>
      <c r="C240" s="137">
        <v>1</v>
      </c>
      <c r="D240" s="138">
        <v>222.03399999999999</v>
      </c>
      <c r="E240" s="139" t="s">
        <v>165</v>
      </c>
    </row>
    <row r="241" spans="2:5" ht="18.75" customHeight="1">
      <c r="B241" s="136" t="s">
        <v>448</v>
      </c>
      <c r="C241" s="137">
        <v>1</v>
      </c>
      <c r="D241" s="138">
        <v>222.03399999999999</v>
      </c>
      <c r="E241" s="139" t="s">
        <v>165</v>
      </c>
    </row>
    <row r="242" spans="2:5" ht="18.75" customHeight="1">
      <c r="B242" s="136" t="s">
        <v>523</v>
      </c>
      <c r="C242" s="137">
        <v>1</v>
      </c>
      <c r="D242" s="138">
        <v>254.23692307692301</v>
      </c>
      <c r="E242" s="139" t="s">
        <v>165</v>
      </c>
    </row>
    <row r="243" spans="2:5" ht="18.75" customHeight="1">
      <c r="B243" s="136" t="s">
        <v>523</v>
      </c>
      <c r="C243" s="137">
        <v>1</v>
      </c>
      <c r="D243" s="138">
        <v>254.23692307692301</v>
      </c>
      <c r="E243" s="139" t="s">
        <v>165</v>
      </c>
    </row>
    <row r="244" spans="2:5" ht="18.75" customHeight="1">
      <c r="B244" s="136" t="s">
        <v>523</v>
      </c>
      <c r="C244" s="137">
        <v>1</v>
      </c>
      <c r="D244" s="138">
        <v>254.23692307692301</v>
      </c>
      <c r="E244" s="139" t="s">
        <v>165</v>
      </c>
    </row>
    <row r="245" spans="2:5" ht="18.75" customHeight="1">
      <c r="B245" s="136" t="s">
        <v>523</v>
      </c>
      <c r="C245" s="137">
        <v>1</v>
      </c>
      <c r="D245" s="138">
        <v>254.23692307692301</v>
      </c>
      <c r="E245" s="139" t="s">
        <v>165</v>
      </c>
    </row>
    <row r="246" spans="2:5" ht="18.75" customHeight="1">
      <c r="B246" s="136" t="s">
        <v>467</v>
      </c>
      <c r="C246" s="137">
        <v>5</v>
      </c>
      <c r="D246" s="138">
        <v>144.07</v>
      </c>
      <c r="E246" s="139" t="s">
        <v>165</v>
      </c>
    </row>
    <row r="247" spans="2:5" ht="18.75" customHeight="1">
      <c r="B247" s="136" t="s">
        <v>468</v>
      </c>
      <c r="C247" s="137">
        <v>36</v>
      </c>
      <c r="D247" s="138">
        <v>183.05169231600001</v>
      </c>
      <c r="E247" s="139" t="s">
        <v>165</v>
      </c>
    </row>
    <row r="248" spans="2:5" ht="18.75" customHeight="1">
      <c r="B248" s="136" t="s">
        <v>449</v>
      </c>
      <c r="C248" s="137">
        <v>1</v>
      </c>
      <c r="D248" s="138">
        <v>389.83043478299999</v>
      </c>
      <c r="E248" s="139" t="s">
        <v>165</v>
      </c>
    </row>
    <row r="249" spans="2:5" ht="18.75" customHeight="1">
      <c r="B249" s="136" t="s">
        <v>449</v>
      </c>
      <c r="C249" s="137">
        <v>1</v>
      </c>
      <c r="D249" s="138">
        <v>389.83043478299999</v>
      </c>
      <c r="E249" s="139" t="s">
        <v>165</v>
      </c>
    </row>
    <row r="250" spans="2:5" ht="18.75" customHeight="1">
      <c r="B250" s="136" t="s">
        <v>449</v>
      </c>
      <c r="C250" s="137">
        <v>1</v>
      </c>
      <c r="D250" s="138">
        <v>389.83043478299999</v>
      </c>
      <c r="E250" s="139" t="s">
        <v>165</v>
      </c>
    </row>
    <row r="251" spans="2:5" ht="18.75" customHeight="1">
      <c r="B251" s="136" t="s">
        <v>449</v>
      </c>
      <c r="C251" s="137">
        <v>1</v>
      </c>
      <c r="D251" s="138">
        <v>389.83043478299999</v>
      </c>
      <c r="E251" s="139" t="s">
        <v>165</v>
      </c>
    </row>
    <row r="252" spans="2:5" ht="18.75" customHeight="1">
      <c r="B252" s="136" t="s">
        <v>449</v>
      </c>
      <c r="C252" s="137">
        <v>1</v>
      </c>
      <c r="D252" s="138">
        <v>389.83043478299999</v>
      </c>
      <c r="E252" s="139" t="s">
        <v>165</v>
      </c>
    </row>
    <row r="253" spans="2:5" ht="18.75" customHeight="1">
      <c r="B253" s="136" t="s">
        <v>449</v>
      </c>
      <c r="C253" s="137">
        <v>1</v>
      </c>
      <c r="D253" s="138">
        <v>389.83043478299999</v>
      </c>
      <c r="E253" s="139" t="s">
        <v>165</v>
      </c>
    </row>
    <row r="254" spans="2:5" ht="18.75" customHeight="1">
      <c r="B254" s="136" t="s">
        <v>449</v>
      </c>
      <c r="C254" s="137">
        <v>1</v>
      </c>
      <c r="D254" s="138">
        <v>389.83043478299999</v>
      </c>
      <c r="E254" s="139" t="s">
        <v>165</v>
      </c>
    </row>
    <row r="255" spans="2:5" ht="18.75" customHeight="1">
      <c r="B255" s="136" t="s">
        <v>449</v>
      </c>
      <c r="C255" s="137">
        <v>1</v>
      </c>
      <c r="D255" s="138">
        <v>389.83043478299999</v>
      </c>
      <c r="E255" s="139" t="s">
        <v>165</v>
      </c>
    </row>
    <row r="256" spans="2:5" ht="18.75" customHeight="1">
      <c r="B256" s="136" t="s">
        <v>449</v>
      </c>
      <c r="C256" s="137">
        <v>1</v>
      </c>
      <c r="D256" s="138">
        <v>389.83043478299999</v>
      </c>
      <c r="E256" s="139" t="s">
        <v>165</v>
      </c>
    </row>
    <row r="257" spans="2:5" ht="18.75" customHeight="1">
      <c r="B257" s="136" t="s">
        <v>449</v>
      </c>
      <c r="C257" s="137">
        <v>1</v>
      </c>
      <c r="D257" s="138">
        <v>389.83043478299999</v>
      </c>
      <c r="E257" s="139" t="s">
        <v>165</v>
      </c>
    </row>
    <row r="258" spans="2:5" ht="18.75" customHeight="1">
      <c r="B258" s="136" t="s">
        <v>449</v>
      </c>
      <c r="C258" s="137">
        <v>1</v>
      </c>
      <c r="D258" s="138">
        <v>389.83043478299999</v>
      </c>
      <c r="E258" s="139" t="s">
        <v>165</v>
      </c>
    </row>
    <row r="259" spans="2:5" ht="18.75" customHeight="1">
      <c r="B259" s="136" t="s">
        <v>449</v>
      </c>
      <c r="C259" s="137">
        <v>1</v>
      </c>
      <c r="D259" s="138">
        <v>389.83043478299999</v>
      </c>
      <c r="E259" s="139" t="s">
        <v>165</v>
      </c>
    </row>
    <row r="260" spans="2:5" ht="18.75" customHeight="1">
      <c r="B260" s="136" t="s">
        <v>449</v>
      </c>
      <c r="C260" s="137">
        <v>1</v>
      </c>
      <c r="D260" s="138">
        <v>389.83043478299999</v>
      </c>
      <c r="E260" s="139" t="s">
        <v>165</v>
      </c>
    </row>
    <row r="261" spans="2:5" ht="18.75" customHeight="1">
      <c r="B261" s="136" t="s">
        <v>449</v>
      </c>
      <c r="C261" s="137">
        <v>1</v>
      </c>
      <c r="D261" s="138">
        <v>389.83043478299999</v>
      </c>
      <c r="E261" s="139" t="s">
        <v>165</v>
      </c>
    </row>
    <row r="262" spans="2:5" ht="18.75" customHeight="1">
      <c r="B262" s="136" t="s">
        <v>449</v>
      </c>
      <c r="C262" s="137">
        <v>1</v>
      </c>
      <c r="D262" s="138">
        <v>389.83043478299999</v>
      </c>
      <c r="E262" s="139" t="s">
        <v>165</v>
      </c>
    </row>
    <row r="263" spans="2:5" ht="18.75" customHeight="1">
      <c r="B263" s="136" t="s">
        <v>449</v>
      </c>
      <c r="C263" s="137">
        <v>1</v>
      </c>
      <c r="D263" s="138">
        <v>389.83043478299999</v>
      </c>
      <c r="E263" s="139" t="s">
        <v>165</v>
      </c>
    </row>
    <row r="264" spans="2:5" ht="18.75" customHeight="1">
      <c r="B264" s="136" t="s">
        <v>449</v>
      </c>
      <c r="C264" s="137">
        <v>1</v>
      </c>
      <c r="D264" s="138">
        <v>389.83043478299999</v>
      </c>
      <c r="E264" s="139" t="s">
        <v>165</v>
      </c>
    </row>
    <row r="265" spans="2:5" ht="18.75" customHeight="1">
      <c r="B265" s="136" t="s">
        <v>449</v>
      </c>
      <c r="C265" s="137">
        <v>1</v>
      </c>
      <c r="D265" s="138">
        <v>389.83043478299999</v>
      </c>
      <c r="E265" s="139" t="s">
        <v>165</v>
      </c>
    </row>
    <row r="266" spans="2:5" ht="18.75" customHeight="1">
      <c r="B266" s="136" t="s">
        <v>524</v>
      </c>
      <c r="C266" s="137">
        <v>1</v>
      </c>
      <c r="D266" s="138">
        <v>389.83</v>
      </c>
      <c r="E266" s="139" t="s">
        <v>165</v>
      </c>
    </row>
    <row r="267" spans="2:5" ht="18.75" customHeight="1">
      <c r="B267" s="136" t="s">
        <v>524</v>
      </c>
      <c r="C267" s="137">
        <v>1</v>
      </c>
      <c r="D267" s="138">
        <v>389.83</v>
      </c>
      <c r="E267" s="139" t="s">
        <v>165</v>
      </c>
    </row>
    <row r="268" spans="2:5" ht="18.75" customHeight="1">
      <c r="B268" s="136" t="s">
        <v>524</v>
      </c>
      <c r="C268" s="137">
        <v>1</v>
      </c>
      <c r="D268" s="138">
        <v>389.83</v>
      </c>
      <c r="E268" s="139" t="s">
        <v>165</v>
      </c>
    </row>
    <row r="269" spans="2:5" ht="18.75" customHeight="1">
      <c r="B269" s="136" t="s">
        <v>524</v>
      </c>
      <c r="C269" s="137">
        <v>1</v>
      </c>
      <c r="D269" s="138">
        <v>389.83</v>
      </c>
      <c r="E269" s="139" t="s">
        <v>165</v>
      </c>
    </row>
    <row r="270" spans="2:5" ht="18.75" customHeight="1">
      <c r="B270" s="136" t="s">
        <v>524</v>
      </c>
      <c r="C270" s="137">
        <v>1</v>
      </c>
      <c r="D270" s="138">
        <v>389.83</v>
      </c>
      <c r="E270" s="139" t="s">
        <v>165</v>
      </c>
    </row>
    <row r="271" spans="2:5" ht="18.75" customHeight="1">
      <c r="B271" s="136" t="s">
        <v>524</v>
      </c>
      <c r="C271" s="137">
        <v>1</v>
      </c>
      <c r="D271" s="138">
        <v>389.83</v>
      </c>
      <c r="E271" s="139" t="s">
        <v>165</v>
      </c>
    </row>
    <row r="272" spans="2:5" ht="18.75" customHeight="1">
      <c r="B272" s="136" t="s">
        <v>524</v>
      </c>
      <c r="C272" s="137">
        <v>1</v>
      </c>
      <c r="D272" s="138">
        <v>389.83</v>
      </c>
      <c r="E272" s="139" t="s">
        <v>165</v>
      </c>
    </row>
    <row r="273" spans="2:5" ht="18.75" customHeight="1">
      <c r="B273" s="136" t="s">
        <v>450</v>
      </c>
      <c r="C273" s="137">
        <v>1</v>
      </c>
      <c r="D273" s="138">
        <v>169.49138888900001</v>
      </c>
      <c r="E273" s="139" t="s">
        <v>165</v>
      </c>
    </row>
    <row r="274" spans="2:5" ht="18.75" customHeight="1">
      <c r="B274" s="136" t="s">
        <v>450</v>
      </c>
      <c r="C274" s="137">
        <v>1</v>
      </c>
      <c r="D274" s="138">
        <v>169.49138888900001</v>
      </c>
      <c r="E274" s="139" t="s">
        <v>165</v>
      </c>
    </row>
    <row r="275" spans="2:5" ht="18.75" customHeight="1">
      <c r="B275" s="136" t="s">
        <v>450</v>
      </c>
      <c r="C275" s="137">
        <v>1</v>
      </c>
      <c r="D275" s="138">
        <v>169.49138888900001</v>
      </c>
      <c r="E275" s="139" t="s">
        <v>165</v>
      </c>
    </row>
    <row r="276" spans="2:5" ht="18.75" customHeight="1">
      <c r="B276" s="136" t="s">
        <v>450</v>
      </c>
      <c r="C276" s="137">
        <v>1</v>
      </c>
      <c r="D276" s="138">
        <v>169.49138888900001</v>
      </c>
      <c r="E276" s="139" t="s">
        <v>165</v>
      </c>
    </row>
    <row r="277" spans="2:5" ht="18.75" customHeight="1">
      <c r="B277" s="136" t="s">
        <v>450</v>
      </c>
      <c r="C277" s="137">
        <v>1</v>
      </c>
      <c r="D277" s="138">
        <v>169.49138888900001</v>
      </c>
      <c r="E277" s="139" t="s">
        <v>165</v>
      </c>
    </row>
    <row r="278" spans="2:5" ht="18.75" customHeight="1">
      <c r="B278" s="136" t="s">
        <v>450</v>
      </c>
      <c r="C278" s="137">
        <v>1</v>
      </c>
      <c r="D278" s="138">
        <v>169.49138888900001</v>
      </c>
      <c r="E278" s="139" t="s">
        <v>165</v>
      </c>
    </row>
    <row r="279" spans="2:5" ht="18.75" customHeight="1">
      <c r="B279" s="136" t="s">
        <v>450</v>
      </c>
      <c r="C279" s="137">
        <v>1</v>
      </c>
      <c r="D279" s="138">
        <v>169.49138888900001</v>
      </c>
      <c r="E279" s="139" t="s">
        <v>165</v>
      </c>
    </row>
    <row r="280" spans="2:5" ht="18.75" customHeight="1">
      <c r="B280" s="136" t="s">
        <v>450</v>
      </c>
      <c r="C280" s="137">
        <v>1</v>
      </c>
      <c r="D280" s="138">
        <v>169.49138888900001</v>
      </c>
      <c r="E280" s="139" t="s">
        <v>165</v>
      </c>
    </row>
    <row r="281" spans="2:5" ht="18.75" customHeight="1">
      <c r="B281" s="136" t="s">
        <v>450</v>
      </c>
      <c r="C281" s="137">
        <v>1</v>
      </c>
      <c r="D281" s="138">
        <v>169.49138888900001</v>
      </c>
      <c r="E281" s="139" t="s">
        <v>165</v>
      </c>
    </row>
    <row r="282" spans="2:5" ht="18.75" customHeight="1">
      <c r="B282" s="136" t="s">
        <v>450</v>
      </c>
      <c r="C282" s="137">
        <v>1</v>
      </c>
      <c r="D282" s="138">
        <v>169.49138888900001</v>
      </c>
      <c r="E282" s="139" t="s">
        <v>165</v>
      </c>
    </row>
    <row r="283" spans="2:5" ht="18.75" customHeight="1">
      <c r="B283" s="136" t="s">
        <v>450</v>
      </c>
      <c r="C283" s="137">
        <v>1</v>
      </c>
      <c r="D283" s="138">
        <v>169.49138888900001</v>
      </c>
      <c r="E283" s="139" t="s">
        <v>165</v>
      </c>
    </row>
    <row r="284" spans="2:5" ht="18.75" customHeight="1">
      <c r="B284" s="136" t="s">
        <v>525</v>
      </c>
      <c r="C284" s="137">
        <v>1</v>
      </c>
      <c r="D284" s="138">
        <v>169.491428517</v>
      </c>
      <c r="E284" s="139" t="s">
        <v>165</v>
      </c>
    </row>
    <row r="285" spans="2:5" ht="18.75" customHeight="1">
      <c r="B285" s="136" t="s">
        <v>525</v>
      </c>
      <c r="C285" s="137">
        <v>1</v>
      </c>
      <c r="D285" s="138">
        <v>169.491428517</v>
      </c>
      <c r="E285" s="139" t="s">
        <v>165</v>
      </c>
    </row>
    <row r="286" spans="2:5" ht="18.75" customHeight="1">
      <c r="B286" s="136" t="s">
        <v>525</v>
      </c>
      <c r="C286" s="137">
        <v>1</v>
      </c>
      <c r="D286" s="138">
        <v>169.491428517</v>
      </c>
      <c r="E286" s="139" t="s">
        <v>165</v>
      </c>
    </row>
    <row r="287" spans="2:5" ht="18.75" customHeight="1">
      <c r="B287" s="136" t="s">
        <v>525</v>
      </c>
      <c r="C287" s="137">
        <v>1</v>
      </c>
      <c r="D287" s="138">
        <v>169.491428517</v>
      </c>
      <c r="E287" s="139" t="s">
        <v>165</v>
      </c>
    </row>
    <row r="288" spans="2:5" ht="18.75" customHeight="1">
      <c r="B288" s="136" t="s">
        <v>525</v>
      </c>
      <c r="C288" s="137">
        <v>1</v>
      </c>
      <c r="D288" s="138">
        <v>169.491428517</v>
      </c>
      <c r="E288" s="139" t="s">
        <v>165</v>
      </c>
    </row>
    <row r="289" spans="2:5" ht="18.75" customHeight="1">
      <c r="B289" s="136" t="s">
        <v>525</v>
      </c>
      <c r="C289" s="137">
        <v>1</v>
      </c>
      <c r="D289" s="138">
        <v>169.491428517</v>
      </c>
      <c r="E289" s="139" t="s">
        <v>165</v>
      </c>
    </row>
    <row r="290" spans="2:5" ht="18.75" customHeight="1">
      <c r="B290" s="136" t="s">
        <v>525</v>
      </c>
      <c r="C290" s="137">
        <v>1</v>
      </c>
      <c r="D290" s="138">
        <v>169.491428517</v>
      </c>
      <c r="E290" s="139" t="s">
        <v>165</v>
      </c>
    </row>
    <row r="291" spans="2:5" ht="18.75" customHeight="1">
      <c r="B291" s="136" t="s">
        <v>525</v>
      </c>
      <c r="C291" s="137">
        <v>1</v>
      </c>
      <c r="D291" s="138">
        <v>169.491428517</v>
      </c>
      <c r="E291" s="139" t="s">
        <v>165</v>
      </c>
    </row>
    <row r="292" spans="2:5" ht="18.75" customHeight="1">
      <c r="B292" s="136" t="s">
        <v>525</v>
      </c>
      <c r="C292" s="137">
        <v>1</v>
      </c>
      <c r="D292" s="138">
        <v>169.491428517</v>
      </c>
      <c r="E292" s="139" t="s">
        <v>165</v>
      </c>
    </row>
    <row r="293" spans="2:5" ht="18.75" customHeight="1">
      <c r="B293" s="136" t="s">
        <v>525</v>
      </c>
      <c r="C293" s="137">
        <v>1</v>
      </c>
      <c r="D293" s="138">
        <v>169.491428517</v>
      </c>
      <c r="E293" s="139" t="s">
        <v>165</v>
      </c>
    </row>
    <row r="294" spans="2:5" ht="18.75" customHeight="1">
      <c r="B294" s="136" t="s">
        <v>525</v>
      </c>
      <c r="C294" s="137">
        <v>1</v>
      </c>
      <c r="D294" s="138">
        <v>169.491428517</v>
      </c>
      <c r="E294" s="139" t="s">
        <v>165</v>
      </c>
    </row>
    <row r="295" spans="2:5" ht="18.75" customHeight="1">
      <c r="B295" s="136" t="s">
        <v>525</v>
      </c>
      <c r="C295" s="137">
        <v>1</v>
      </c>
      <c r="D295" s="138">
        <v>169.491428517</v>
      </c>
      <c r="E295" s="139" t="s">
        <v>165</v>
      </c>
    </row>
    <row r="296" spans="2:5" ht="18.75" customHeight="1">
      <c r="B296" s="136" t="s">
        <v>525</v>
      </c>
      <c r="C296" s="137">
        <v>1</v>
      </c>
      <c r="D296" s="138">
        <v>169.491428517</v>
      </c>
      <c r="E296" s="139" t="s">
        <v>165</v>
      </c>
    </row>
    <row r="297" spans="2:5" ht="18.75" customHeight="1">
      <c r="B297" s="136" t="s">
        <v>525</v>
      </c>
      <c r="C297" s="137">
        <v>1</v>
      </c>
      <c r="D297" s="138">
        <v>169.491428517</v>
      </c>
      <c r="E297" s="139" t="s">
        <v>165</v>
      </c>
    </row>
    <row r="298" spans="2:5" ht="18.75" customHeight="1">
      <c r="B298" s="136" t="s">
        <v>451</v>
      </c>
      <c r="C298" s="137">
        <v>1</v>
      </c>
      <c r="D298" s="138">
        <v>423.72885057500002</v>
      </c>
      <c r="E298" s="139" t="s">
        <v>165</v>
      </c>
    </row>
    <row r="299" spans="2:5" ht="18.75" customHeight="1">
      <c r="B299" s="136" t="s">
        <v>451</v>
      </c>
      <c r="C299" s="137">
        <v>1</v>
      </c>
      <c r="D299" s="138">
        <v>423.72885057500002</v>
      </c>
      <c r="E299" s="139" t="s">
        <v>165</v>
      </c>
    </row>
    <row r="300" spans="2:5" ht="18.75" customHeight="1">
      <c r="B300" s="136" t="s">
        <v>451</v>
      </c>
      <c r="C300" s="137">
        <v>1</v>
      </c>
      <c r="D300" s="138">
        <v>423.72885057500002</v>
      </c>
      <c r="E300" s="139" t="s">
        <v>165</v>
      </c>
    </row>
    <row r="301" spans="2:5" ht="18.75" customHeight="1">
      <c r="B301" s="136" t="s">
        <v>451</v>
      </c>
      <c r="C301" s="137">
        <v>1</v>
      </c>
      <c r="D301" s="138">
        <v>423.72885057500002</v>
      </c>
      <c r="E301" s="139" t="s">
        <v>165</v>
      </c>
    </row>
    <row r="302" spans="2:5" ht="18.75" customHeight="1">
      <c r="B302" s="136" t="s">
        <v>451</v>
      </c>
      <c r="C302" s="137">
        <v>1</v>
      </c>
      <c r="D302" s="138">
        <v>423.72885057500002</v>
      </c>
      <c r="E302" s="139" t="s">
        <v>165</v>
      </c>
    </row>
    <row r="303" spans="2:5" ht="18.75" customHeight="1">
      <c r="B303" s="136" t="s">
        <v>451</v>
      </c>
      <c r="C303" s="137">
        <v>1</v>
      </c>
      <c r="D303" s="138">
        <v>423.72885057500002</v>
      </c>
      <c r="E303" s="139" t="s">
        <v>165</v>
      </c>
    </row>
    <row r="304" spans="2:5" ht="18.75" customHeight="1">
      <c r="B304" s="136" t="s">
        <v>451</v>
      </c>
      <c r="C304" s="137">
        <v>1</v>
      </c>
      <c r="D304" s="138">
        <v>423.72885057500002</v>
      </c>
      <c r="E304" s="139" t="s">
        <v>165</v>
      </c>
    </row>
    <row r="305" spans="2:5" ht="18.75" customHeight="1">
      <c r="B305" s="136" t="s">
        <v>451</v>
      </c>
      <c r="C305" s="137">
        <v>1</v>
      </c>
      <c r="D305" s="138">
        <v>423.72885057500002</v>
      </c>
      <c r="E305" s="139" t="s">
        <v>165</v>
      </c>
    </row>
    <row r="306" spans="2:5" ht="18.75" customHeight="1">
      <c r="B306" s="136" t="s">
        <v>451</v>
      </c>
      <c r="C306" s="137">
        <v>1</v>
      </c>
      <c r="D306" s="138">
        <v>423.72885057500002</v>
      </c>
      <c r="E306" s="139" t="s">
        <v>165</v>
      </c>
    </row>
    <row r="307" spans="2:5" ht="18.75" customHeight="1">
      <c r="B307" s="136" t="s">
        <v>451</v>
      </c>
      <c r="C307" s="137">
        <v>1</v>
      </c>
      <c r="D307" s="138">
        <v>423.72885057500002</v>
      </c>
      <c r="E307" s="139" t="s">
        <v>165</v>
      </c>
    </row>
    <row r="308" spans="2:5" ht="18.75" customHeight="1">
      <c r="B308" s="136" t="s">
        <v>451</v>
      </c>
      <c r="C308" s="137">
        <v>1</v>
      </c>
      <c r="D308" s="138">
        <v>423.72885057500002</v>
      </c>
      <c r="E308" s="139" t="s">
        <v>165</v>
      </c>
    </row>
    <row r="309" spans="2:5" ht="18.75" customHeight="1">
      <c r="B309" s="136" t="s">
        <v>451</v>
      </c>
      <c r="C309" s="137">
        <v>1</v>
      </c>
      <c r="D309" s="138">
        <v>423.72885057500002</v>
      </c>
      <c r="E309" s="139" t="s">
        <v>165</v>
      </c>
    </row>
    <row r="310" spans="2:5" ht="18.75" customHeight="1">
      <c r="B310" s="136" t="s">
        <v>451</v>
      </c>
      <c r="C310" s="137">
        <v>1</v>
      </c>
      <c r="D310" s="138">
        <v>423.72885057500002</v>
      </c>
      <c r="E310" s="139" t="s">
        <v>165</v>
      </c>
    </row>
    <row r="311" spans="2:5" ht="18.75" customHeight="1">
      <c r="B311" s="136" t="s">
        <v>451</v>
      </c>
      <c r="C311" s="137">
        <v>1</v>
      </c>
      <c r="D311" s="138">
        <v>423.72885057500002</v>
      </c>
      <c r="E311" s="139" t="s">
        <v>165</v>
      </c>
    </row>
    <row r="312" spans="2:5" ht="18.75" customHeight="1">
      <c r="B312" s="136" t="s">
        <v>451</v>
      </c>
      <c r="C312" s="137">
        <v>1</v>
      </c>
      <c r="D312" s="138">
        <v>423.72885057500002</v>
      </c>
      <c r="E312" s="139" t="s">
        <v>165</v>
      </c>
    </row>
    <row r="313" spans="2:5" ht="18.75" customHeight="1">
      <c r="B313" s="136" t="s">
        <v>451</v>
      </c>
      <c r="C313" s="137">
        <v>1</v>
      </c>
      <c r="D313" s="138">
        <v>423.72885057500002</v>
      </c>
      <c r="E313" s="139" t="s">
        <v>165</v>
      </c>
    </row>
    <row r="314" spans="2:5" ht="18.75" customHeight="1">
      <c r="B314" s="136" t="s">
        <v>453</v>
      </c>
      <c r="C314" s="137">
        <v>1</v>
      </c>
      <c r="D314" s="138">
        <v>211.86</v>
      </c>
      <c r="E314" s="139" t="s">
        <v>165</v>
      </c>
    </row>
    <row r="315" spans="2:5" ht="18.75" customHeight="1">
      <c r="B315" s="136" t="s">
        <v>526</v>
      </c>
      <c r="C315" s="137">
        <v>1</v>
      </c>
      <c r="D315" s="138">
        <v>88.983333333000004</v>
      </c>
      <c r="E315" s="139" t="s">
        <v>165</v>
      </c>
    </row>
    <row r="316" spans="2:5" ht="18.75" customHeight="1">
      <c r="B316" s="136" t="s">
        <v>526</v>
      </c>
      <c r="C316" s="137">
        <v>1</v>
      </c>
      <c r="D316" s="138">
        <v>88.983333333000004</v>
      </c>
      <c r="E316" s="139" t="s">
        <v>165</v>
      </c>
    </row>
    <row r="317" spans="2:5" ht="18.75" customHeight="1">
      <c r="B317" s="136" t="s">
        <v>526</v>
      </c>
      <c r="C317" s="137">
        <v>1</v>
      </c>
      <c r="D317" s="138">
        <v>88.983333333000004</v>
      </c>
      <c r="E317" s="139" t="s">
        <v>165</v>
      </c>
    </row>
    <row r="318" spans="2:5" ht="18.75" customHeight="1">
      <c r="B318" s="136" t="s">
        <v>526</v>
      </c>
      <c r="C318" s="137">
        <v>1</v>
      </c>
      <c r="D318" s="138">
        <v>88.983333333000004</v>
      </c>
      <c r="E318" s="139" t="s">
        <v>165</v>
      </c>
    </row>
    <row r="319" spans="2:5" ht="18.75" customHeight="1">
      <c r="B319" s="136" t="s">
        <v>526</v>
      </c>
      <c r="C319" s="137">
        <v>1</v>
      </c>
      <c r="D319" s="138">
        <v>88.983333333000004</v>
      </c>
      <c r="E319" s="139" t="s">
        <v>165</v>
      </c>
    </row>
    <row r="320" spans="2:5" ht="18.75" customHeight="1">
      <c r="B320" s="136" t="s">
        <v>526</v>
      </c>
      <c r="C320" s="137">
        <v>1</v>
      </c>
      <c r="D320" s="138">
        <v>88.983333333000004</v>
      </c>
      <c r="E320" s="139" t="s">
        <v>165</v>
      </c>
    </row>
    <row r="321" spans="2:5" ht="18.75" customHeight="1">
      <c r="B321" s="136" t="s">
        <v>527</v>
      </c>
      <c r="C321" s="137">
        <v>1</v>
      </c>
      <c r="D321" s="138">
        <v>46.61</v>
      </c>
      <c r="E321" s="139" t="s">
        <v>165</v>
      </c>
    </row>
    <row r="322" spans="2:5" ht="18.75" customHeight="1">
      <c r="B322" s="136" t="s">
        <v>469</v>
      </c>
      <c r="C322" s="137">
        <v>2</v>
      </c>
      <c r="D322" s="138">
        <v>16.95</v>
      </c>
      <c r="E322" s="139" t="s">
        <v>165</v>
      </c>
    </row>
    <row r="323" spans="2:5" ht="18.75" customHeight="1">
      <c r="B323" s="136" t="s">
        <v>470</v>
      </c>
      <c r="C323" s="137">
        <v>3</v>
      </c>
      <c r="D323" s="138">
        <v>17.799999999000001</v>
      </c>
      <c r="E323" s="139" t="s">
        <v>165</v>
      </c>
    </row>
    <row r="324" spans="2:5" ht="18.75" customHeight="1">
      <c r="B324" s="136" t="s">
        <v>471</v>
      </c>
      <c r="C324" s="137">
        <v>2</v>
      </c>
      <c r="D324" s="138">
        <v>28.81</v>
      </c>
      <c r="E324" s="139" t="s">
        <v>165</v>
      </c>
    </row>
    <row r="325" spans="2:5" ht="18.75" customHeight="1">
      <c r="B325" s="136" t="s">
        <v>453</v>
      </c>
      <c r="C325" s="137">
        <v>1</v>
      </c>
      <c r="D325" s="138">
        <v>211.86</v>
      </c>
      <c r="E325" s="139" t="s">
        <v>165</v>
      </c>
    </row>
    <row r="326" spans="2:5" ht="18.75" customHeight="1">
      <c r="B326" s="136" t="s">
        <v>528</v>
      </c>
      <c r="C326" s="137">
        <v>1</v>
      </c>
      <c r="D326" s="138">
        <v>27.12</v>
      </c>
      <c r="E326" s="139" t="s">
        <v>165</v>
      </c>
    </row>
    <row r="327" spans="2:5" ht="18.75" customHeight="1">
      <c r="B327" s="136" t="s">
        <v>452</v>
      </c>
      <c r="C327" s="137">
        <v>1</v>
      </c>
      <c r="D327" s="138">
        <v>89.83</v>
      </c>
      <c r="E327" s="139" t="s">
        <v>165</v>
      </c>
    </row>
    <row r="328" spans="2:5" ht="18.75" customHeight="1">
      <c r="B328" s="136" t="s">
        <v>455</v>
      </c>
      <c r="C328" s="137">
        <v>1</v>
      </c>
      <c r="D328" s="138">
        <v>10.17</v>
      </c>
      <c r="E328" s="139" t="s">
        <v>165</v>
      </c>
    </row>
    <row r="329" spans="2:5" ht="18.75" customHeight="1">
      <c r="B329" s="136" t="s">
        <v>456</v>
      </c>
      <c r="C329" s="137">
        <v>1</v>
      </c>
      <c r="D329" s="138">
        <v>21.19</v>
      </c>
      <c r="E329" s="139" t="s">
        <v>165</v>
      </c>
    </row>
    <row r="330" spans="2:5" ht="18.75" customHeight="1">
      <c r="B330" s="136" t="s">
        <v>529</v>
      </c>
      <c r="C330" s="137">
        <v>1</v>
      </c>
      <c r="D330" s="138">
        <v>18.64</v>
      </c>
      <c r="E330" s="139" t="s">
        <v>165</v>
      </c>
    </row>
    <row r="331" spans="2:5" ht="18.75" customHeight="1">
      <c r="B331" s="136" t="s">
        <v>530</v>
      </c>
      <c r="C331" s="137">
        <v>1</v>
      </c>
      <c r="D331" s="138">
        <v>23.73</v>
      </c>
      <c r="E331" s="139" t="s">
        <v>165</v>
      </c>
    </row>
    <row r="332" spans="2:5" ht="18.75" customHeight="1">
      <c r="B332" s="136" t="s">
        <v>531</v>
      </c>
      <c r="C332" s="137">
        <v>2</v>
      </c>
      <c r="D332" s="138">
        <v>13.56</v>
      </c>
      <c r="E332" s="139" t="s">
        <v>165</v>
      </c>
    </row>
    <row r="333" spans="2:5" ht="18.75" customHeight="1">
      <c r="B333" s="136" t="s">
        <v>459</v>
      </c>
      <c r="C333" s="137">
        <v>1</v>
      </c>
      <c r="D333" s="138">
        <v>6.78</v>
      </c>
      <c r="E333" s="139" t="s">
        <v>165</v>
      </c>
    </row>
    <row r="334" spans="2:5" ht="18.75" customHeight="1">
      <c r="B334" s="136" t="s">
        <v>460</v>
      </c>
      <c r="C334" s="137">
        <v>1</v>
      </c>
      <c r="D334" s="138">
        <v>11.86</v>
      </c>
      <c r="E334" s="139" t="s">
        <v>165</v>
      </c>
    </row>
    <row r="335" spans="2:5" ht="18.75" customHeight="1">
      <c r="B335" s="136" t="s">
        <v>532</v>
      </c>
      <c r="C335" s="137">
        <v>1</v>
      </c>
      <c r="D335" s="138">
        <v>25.42</v>
      </c>
      <c r="E335" s="139" t="s">
        <v>165</v>
      </c>
    </row>
    <row r="336" spans="2:5" ht="18.75" customHeight="1">
      <c r="B336" s="136" t="s">
        <v>533</v>
      </c>
      <c r="C336" s="137">
        <v>1</v>
      </c>
      <c r="D336" s="138">
        <v>27.12</v>
      </c>
      <c r="E336" s="139" t="s">
        <v>165</v>
      </c>
    </row>
    <row r="337" spans="2:5" ht="18.75" customHeight="1">
      <c r="B337" s="136" t="s">
        <v>462</v>
      </c>
      <c r="C337" s="137">
        <v>1</v>
      </c>
      <c r="D337" s="138">
        <v>18.64</v>
      </c>
      <c r="E337" s="139" t="s">
        <v>165</v>
      </c>
    </row>
    <row r="338" spans="2:5" ht="18.75" customHeight="1">
      <c r="B338" s="136" t="s">
        <v>534</v>
      </c>
      <c r="C338" s="137">
        <v>1</v>
      </c>
      <c r="D338" s="138">
        <v>15.25</v>
      </c>
      <c r="E338" s="139" t="s">
        <v>165</v>
      </c>
    </row>
    <row r="339" spans="2:5" ht="18.75" customHeight="1">
      <c r="B339" s="136" t="s">
        <v>464</v>
      </c>
      <c r="C339" s="137">
        <v>1</v>
      </c>
      <c r="D339" s="138">
        <v>18.64</v>
      </c>
      <c r="E339" s="139" t="s">
        <v>165</v>
      </c>
    </row>
    <row r="340" spans="2:5" ht="18.75" customHeight="1">
      <c r="B340" s="136" t="s">
        <v>535</v>
      </c>
      <c r="C340" s="137">
        <v>1</v>
      </c>
      <c r="D340" s="138">
        <v>266.10142860000002</v>
      </c>
      <c r="E340" s="139" t="s">
        <v>165</v>
      </c>
    </row>
    <row r="341" spans="2:5" ht="18.75" customHeight="1">
      <c r="B341" s="136" t="s">
        <v>535</v>
      </c>
      <c r="C341" s="137">
        <v>1</v>
      </c>
      <c r="D341" s="138">
        <v>266.10142860000002</v>
      </c>
      <c r="E341" s="139" t="s">
        <v>165</v>
      </c>
    </row>
    <row r="342" spans="2:5" ht="18.75" customHeight="1">
      <c r="B342" s="136" t="s">
        <v>535</v>
      </c>
      <c r="C342" s="137">
        <v>1</v>
      </c>
      <c r="D342" s="138">
        <v>266.10142860000002</v>
      </c>
      <c r="E342" s="139" t="s">
        <v>165</v>
      </c>
    </row>
    <row r="343" spans="2:5" ht="18.75" customHeight="1">
      <c r="B343" s="136" t="s">
        <v>535</v>
      </c>
      <c r="C343" s="137">
        <v>1</v>
      </c>
      <c r="D343" s="138">
        <v>266.10142860000002</v>
      </c>
      <c r="E343" s="139" t="s">
        <v>165</v>
      </c>
    </row>
    <row r="344" spans="2:5" ht="18.75" customHeight="1">
      <c r="B344" s="136" t="s">
        <v>535</v>
      </c>
      <c r="C344" s="137">
        <v>1</v>
      </c>
      <c r="D344" s="138">
        <v>266.10142860000002</v>
      </c>
      <c r="E344" s="139" t="s">
        <v>165</v>
      </c>
    </row>
    <row r="345" spans="2:5" ht="18.75" customHeight="1">
      <c r="B345" s="136" t="s">
        <v>536</v>
      </c>
      <c r="C345" s="137">
        <v>2</v>
      </c>
      <c r="D345" s="138">
        <v>110.17</v>
      </c>
      <c r="E345" s="139" t="s">
        <v>165</v>
      </c>
    </row>
    <row r="346" spans="2:5" ht="18.75" customHeight="1">
      <c r="B346" s="136" t="s">
        <v>537</v>
      </c>
      <c r="C346" s="137">
        <v>2</v>
      </c>
      <c r="D346" s="138">
        <v>161.02000000000001</v>
      </c>
      <c r="E346" s="139" t="s">
        <v>165</v>
      </c>
    </row>
    <row r="347" spans="2:5" ht="18.75" customHeight="1">
      <c r="B347" s="136" t="s">
        <v>538</v>
      </c>
      <c r="C347" s="137">
        <v>2</v>
      </c>
      <c r="D347" s="138">
        <v>823.73</v>
      </c>
      <c r="E347" s="139" t="s">
        <v>165</v>
      </c>
    </row>
    <row r="348" spans="2:5" ht="18.75" customHeight="1">
      <c r="B348" s="136" t="s">
        <v>539</v>
      </c>
      <c r="C348" s="137">
        <v>1</v>
      </c>
      <c r="D348" s="138">
        <v>354.24</v>
      </c>
      <c r="E348" s="139" t="s">
        <v>165</v>
      </c>
    </row>
    <row r="349" spans="2:5" ht="18.75" customHeight="1">
      <c r="B349" s="136" t="s">
        <v>473</v>
      </c>
      <c r="C349" s="137">
        <v>1</v>
      </c>
      <c r="D349" s="138">
        <v>288.14</v>
      </c>
      <c r="E349" s="139" t="s">
        <v>165</v>
      </c>
    </row>
    <row r="350" spans="2:5" ht="18.75" customHeight="1">
      <c r="B350" s="136" t="s">
        <v>540</v>
      </c>
      <c r="C350" s="137">
        <v>2</v>
      </c>
      <c r="D350" s="138">
        <v>823.73</v>
      </c>
      <c r="E350" s="139" t="s">
        <v>165</v>
      </c>
    </row>
    <row r="351" spans="2:5" ht="18.75" customHeight="1">
      <c r="B351" s="136" t="s">
        <v>477</v>
      </c>
      <c r="C351" s="137">
        <v>4</v>
      </c>
      <c r="D351" s="138">
        <v>1105.08</v>
      </c>
      <c r="E351" s="139" t="s">
        <v>165</v>
      </c>
    </row>
    <row r="352" spans="2:5" ht="18.75" customHeight="1">
      <c r="B352" s="136" t="s">
        <v>480</v>
      </c>
      <c r="C352" s="137">
        <v>5</v>
      </c>
      <c r="D352" s="138">
        <v>4672.84</v>
      </c>
      <c r="E352" s="139" t="s">
        <v>165</v>
      </c>
    </row>
    <row r="353" spans="2:5" ht="18.75" customHeight="1">
      <c r="B353" s="136" t="s">
        <v>481</v>
      </c>
      <c r="C353" s="137">
        <v>4</v>
      </c>
      <c r="D353" s="138">
        <v>2078.14</v>
      </c>
      <c r="E353" s="139" t="s">
        <v>165</v>
      </c>
    </row>
    <row r="354" spans="2:5" ht="18.75" customHeight="1">
      <c r="B354" s="136" t="s">
        <v>482</v>
      </c>
      <c r="C354" s="137">
        <v>10</v>
      </c>
      <c r="D354" s="138">
        <v>1020.5500000000001</v>
      </c>
      <c r="E354" s="139" t="s">
        <v>165</v>
      </c>
    </row>
    <row r="355" spans="2:5" ht="18.75" customHeight="1">
      <c r="B355" s="136" t="s">
        <v>504</v>
      </c>
      <c r="C355" s="137">
        <v>2</v>
      </c>
      <c r="D355" s="138">
        <v>131.54810810000001</v>
      </c>
      <c r="E355" s="139" t="s">
        <v>165</v>
      </c>
    </row>
    <row r="356" spans="2:5" ht="18.75" customHeight="1">
      <c r="B356" s="136" t="s">
        <v>484</v>
      </c>
      <c r="C356" s="137">
        <v>2</v>
      </c>
      <c r="D356" s="138">
        <v>595.71466659999999</v>
      </c>
      <c r="E356" s="139" t="s">
        <v>165</v>
      </c>
    </row>
    <row r="357" spans="2:5" ht="18.75" customHeight="1">
      <c r="B357" s="136" t="s">
        <v>494</v>
      </c>
      <c r="C357" s="137">
        <v>2</v>
      </c>
      <c r="D357" s="138">
        <v>311.05599999999998</v>
      </c>
      <c r="E357" s="139" t="s">
        <v>165</v>
      </c>
    </row>
    <row r="358" spans="2:5" ht="18.75" customHeight="1">
      <c r="B358" s="136" t="s">
        <v>497</v>
      </c>
      <c r="C358" s="137">
        <v>14</v>
      </c>
      <c r="D358" s="138">
        <v>3913.5510260000001</v>
      </c>
      <c r="E358" s="139" t="s">
        <v>165</v>
      </c>
    </row>
    <row r="359" spans="2:5" ht="18.75" customHeight="1">
      <c r="B359" s="136" t="s">
        <v>495</v>
      </c>
      <c r="C359" s="137">
        <v>25</v>
      </c>
      <c r="D359" s="138">
        <v>4082.78</v>
      </c>
      <c r="E359" s="139" t="s">
        <v>165</v>
      </c>
    </row>
    <row r="360" spans="2:5" ht="18.75" customHeight="1">
      <c r="B360" s="136" t="s">
        <v>485</v>
      </c>
      <c r="C360" s="137">
        <v>20</v>
      </c>
      <c r="D360" s="138">
        <v>8287.17</v>
      </c>
      <c r="E360" s="139" t="s">
        <v>165</v>
      </c>
    </row>
    <row r="361" spans="2:5" ht="18.75" customHeight="1">
      <c r="B361" s="136" t="s">
        <v>541</v>
      </c>
      <c r="C361" s="137">
        <v>23</v>
      </c>
      <c r="D361" s="138">
        <v>9074.9038970000001</v>
      </c>
      <c r="E361" s="139" t="s">
        <v>165</v>
      </c>
    </row>
    <row r="362" spans="2:5" ht="18.75" customHeight="1">
      <c r="B362" s="136" t="s">
        <v>502</v>
      </c>
      <c r="C362" s="137">
        <v>2</v>
      </c>
      <c r="D362" s="138">
        <v>373.42666659999998</v>
      </c>
      <c r="E362" s="139" t="s">
        <v>165</v>
      </c>
    </row>
    <row r="363" spans="2:5" ht="18.75" customHeight="1">
      <c r="B363" s="136" t="s">
        <v>503</v>
      </c>
      <c r="C363" s="137">
        <v>2</v>
      </c>
      <c r="D363" s="138">
        <v>314.375</v>
      </c>
      <c r="E363" s="139" t="s">
        <v>165</v>
      </c>
    </row>
    <row r="364" spans="2:5" ht="18.75" customHeight="1">
      <c r="B364" s="136" t="s">
        <v>491</v>
      </c>
      <c r="C364" s="137">
        <v>8</v>
      </c>
      <c r="D364" s="138">
        <v>607.46</v>
      </c>
      <c r="E364" s="139" t="s">
        <v>165</v>
      </c>
    </row>
    <row r="365" spans="2:5" ht="18.75" customHeight="1">
      <c r="B365" s="136" t="s">
        <v>489</v>
      </c>
      <c r="C365" s="137">
        <v>11</v>
      </c>
      <c r="D365" s="138">
        <v>4123.8100002000001</v>
      </c>
      <c r="E365" s="139" t="s">
        <v>165</v>
      </c>
    </row>
    <row r="366" spans="2:5" ht="18.75" customHeight="1">
      <c r="B366" s="136" t="s">
        <v>490</v>
      </c>
      <c r="C366" s="137">
        <v>10</v>
      </c>
      <c r="D366" s="138">
        <v>4703.09</v>
      </c>
      <c r="E366" s="139" t="s">
        <v>165</v>
      </c>
    </row>
    <row r="367" spans="2:5" ht="18.75" customHeight="1">
      <c r="B367" s="136" t="s">
        <v>498</v>
      </c>
      <c r="C367" s="137">
        <v>5</v>
      </c>
      <c r="D367" s="138">
        <v>1729.4399999999998</v>
      </c>
      <c r="E367" s="139" t="s">
        <v>165</v>
      </c>
    </row>
    <row r="368" spans="2:5" ht="18.75" customHeight="1">
      <c r="B368" s="136" t="s">
        <v>499</v>
      </c>
      <c r="C368" s="137">
        <v>3</v>
      </c>
      <c r="D368" s="138">
        <v>1019.9199999</v>
      </c>
      <c r="E368" s="139" t="s">
        <v>165</v>
      </c>
    </row>
    <row r="369" spans="2:5" ht="18.75" customHeight="1">
      <c r="B369" s="136" t="s">
        <v>492</v>
      </c>
      <c r="C369" s="137">
        <v>3</v>
      </c>
      <c r="D369" s="138">
        <v>854.10999990000005</v>
      </c>
      <c r="E369" s="139" t="s">
        <v>165</v>
      </c>
    </row>
    <row r="370" spans="2:5" ht="18.75" customHeight="1">
      <c r="B370" s="136" t="s">
        <v>493</v>
      </c>
      <c r="C370" s="137">
        <v>5</v>
      </c>
      <c r="D370" s="138">
        <v>1662.8899999999999</v>
      </c>
      <c r="E370" s="139" t="s">
        <v>165</v>
      </c>
    </row>
    <row r="371" spans="2:5" ht="18.75" customHeight="1">
      <c r="B371" s="136" t="s">
        <v>447</v>
      </c>
      <c r="C371" s="137">
        <v>12</v>
      </c>
      <c r="D371" s="138">
        <v>1252.7794284000001</v>
      </c>
      <c r="E371" s="139" t="s">
        <v>165</v>
      </c>
    </row>
    <row r="372" spans="2:5" ht="18.75" customHeight="1">
      <c r="B372" s="136" t="s">
        <v>488</v>
      </c>
      <c r="C372" s="137">
        <v>21</v>
      </c>
      <c r="D372" s="138">
        <v>7240.0877031</v>
      </c>
      <c r="E372" s="139" t="s">
        <v>165</v>
      </c>
    </row>
    <row r="373" spans="2:5" ht="18.75" customHeight="1">
      <c r="B373" s="136" t="s">
        <v>500</v>
      </c>
      <c r="C373" s="137">
        <v>22</v>
      </c>
      <c r="D373" s="138">
        <v>1651.4199999</v>
      </c>
      <c r="E373" s="139" t="s">
        <v>165</v>
      </c>
    </row>
    <row r="374" spans="2:5" ht="18.75" customHeight="1">
      <c r="B374" s="136" t="s">
        <v>542</v>
      </c>
      <c r="C374" s="137">
        <v>1</v>
      </c>
      <c r="D374" s="138">
        <v>114.145</v>
      </c>
      <c r="E374" s="139" t="s">
        <v>165</v>
      </c>
    </row>
    <row r="375" spans="2:5" ht="18.75" customHeight="1">
      <c r="B375" s="136" t="s">
        <v>483</v>
      </c>
      <c r="C375" s="137">
        <v>14</v>
      </c>
      <c r="D375" s="138">
        <v>3742.2277592</v>
      </c>
      <c r="E375" s="139" t="s">
        <v>165</v>
      </c>
    </row>
    <row r="376" spans="2:5" ht="18.75" customHeight="1">
      <c r="B376" s="136" t="s">
        <v>504</v>
      </c>
      <c r="C376" s="137">
        <v>3</v>
      </c>
      <c r="D376" s="138">
        <v>197.32216215</v>
      </c>
      <c r="E376" s="139" t="s">
        <v>165</v>
      </c>
    </row>
    <row r="377" spans="2:5" ht="18.75" customHeight="1">
      <c r="B377" s="136" t="s">
        <v>541</v>
      </c>
      <c r="C377" s="137">
        <v>15</v>
      </c>
      <c r="D377" s="138">
        <v>5918.4155849999997</v>
      </c>
      <c r="E377" s="139" t="s">
        <v>165</v>
      </c>
    </row>
    <row r="378" spans="2:5" ht="18.75" customHeight="1">
      <c r="B378" s="136" t="s">
        <v>494</v>
      </c>
      <c r="C378" s="137">
        <v>14</v>
      </c>
      <c r="D378" s="138">
        <v>2177.3919999999998</v>
      </c>
      <c r="E378" s="139" t="s">
        <v>165</v>
      </c>
    </row>
    <row r="379" spans="2:5" ht="18.75" customHeight="1">
      <c r="B379" s="136" t="s">
        <v>502</v>
      </c>
      <c r="C379" s="137">
        <v>1</v>
      </c>
      <c r="D379" s="138">
        <v>186.71333329999999</v>
      </c>
      <c r="E379" s="139" t="s">
        <v>165</v>
      </c>
    </row>
    <row r="380" spans="2:5" ht="18.75" customHeight="1">
      <c r="B380" s="136" t="s">
        <v>488</v>
      </c>
      <c r="C380" s="137">
        <v>8</v>
      </c>
      <c r="D380" s="138">
        <v>2758.1286488000001</v>
      </c>
      <c r="E380" s="139" t="s">
        <v>165</v>
      </c>
    </row>
    <row r="381" spans="2:5" ht="18.75" customHeight="1">
      <c r="B381" s="136" t="s">
        <v>484</v>
      </c>
      <c r="C381" s="137">
        <v>1</v>
      </c>
      <c r="D381" s="138">
        <v>297.85733329999999</v>
      </c>
      <c r="E381" s="139" t="s">
        <v>165</v>
      </c>
    </row>
    <row r="382" spans="2:5" ht="18.75" customHeight="1">
      <c r="B382" s="136" t="s">
        <v>508</v>
      </c>
      <c r="C382" s="137">
        <v>20</v>
      </c>
      <c r="D382" s="138">
        <v>2106.52</v>
      </c>
      <c r="E382" s="139" t="s">
        <v>165</v>
      </c>
    </row>
    <row r="383" spans="2:5" ht="18.75" customHeight="1">
      <c r="B383" s="136" t="s">
        <v>543</v>
      </c>
      <c r="C383" s="137">
        <v>1</v>
      </c>
      <c r="D383" s="138">
        <v>291.67796989999999</v>
      </c>
      <c r="E383" s="139" t="s">
        <v>165</v>
      </c>
    </row>
    <row r="384" spans="2:5" ht="18.75" customHeight="1">
      <c r="B384" s="136" t="s">
        <v>543</v>
      </c>
      <c r="C384" s="137">
        <v>1</v>
      </c>
      <c r="D384" s="138">
        <v>291.67796989999999</v>
      </c>
      <c r="E384" s="139" t="s">
        <v>165</v>
      </c>
    </row>
    <row r="385" spans="2:5" ht="18.75" customHeight="1">
      <c r="B385" s="136" t="s">
        <v>543</v>
      </c>
      <c r="C385" s="137">
        <v>1</v>
      </c>
      <c r="D385" s="138">
        <v>291.67796989999999</v>
      </c>
      <c r="E385" s="139" t="s">
        <v>165</v>
      </c>
    </row>
    <row r="386" spans="2:5" ht="18.75" customHeight="1">
      <c r="B386" s="136" t="s">
        <v>544</v>
      </c>
      <c r="C386" s="137">
        <v>1</v>
      </c>
      <c r="D386" s="138">
        <v>301.56799999999998</v>
      </c>
      <c r="E386" s="139" t="s">
        <v>165</v>
      </c>
    </row>
    <row r="387" spans="2:5" ht="18.75" customHeight="1">
      <c r="B387" s="136" t="s">
        <v>451</v>
      </c>
      <c r="C387" s="137">
        <v>1</v>
      </c>
      <c r="D387" s="138">
        <v>423.72885057500002</v>
      </c>
      <c r="E387" s="139" t="s">
        <v>165</v>
      </c>
    </row>
    <row r="388" spans="2:5" ht="18.75" customHeight="1">
      <c r="B388" s="136" t="s">
        <v>545</v>
      </c>
      <c r="C388" s="137">
        <v>1</v>
      </c>
      <c r="D388" s="138">
        <v>444.91532999999998</v>
      </c>
      <c r="E388" s="139" t="s">
        <v>165</v>
      </c>
    </row>
    <row r="389" spans="2:5" ht="18.75" customHeight="1">
      <c r="B389" s="136" t="s">
        <v>448</v>
      </c>
      <c r="C389" s="137">
        <v>1</v>
      </c>
      <c r="D389" s="138">
        <v>260</v>
      </c>
      <c r="E389" s="139" t="s">
        <v>165</v>
      </c>
    </row>
    <row r="390" spans="2:5" ht="18.75" customHeight="1">
      <c r="B390" s="136" t="s">
        <v>448</v>
      </c>
      <c r="C390" s="137">
        <v>1</v>
      </c>
      <c r="D390" s="138">
        <v>260</v>
      </c>
      <c r="E390" s="139" t="s">
        <v>165</v>
      </c>
    </row>
    <row r="391" spans="2:5" ht="18.75" customHeight="1">
      <c r="B391" s="136" t="s">
        <v>448</v>
      </c>
      <c r="C391" s="137">
        <v>1</v>
      </c>
      <c r="D391" s="138">
        <v>260</v>
      </c>
      <c r="E391" s="139" t="s">
        <v>165</v>
      </c>
    </row>
    <row r="392" spans="2:5" ht="18.75" customHeight="1">
      <c r="B392" s="136" t="s">
        <v>516</v>
      </c>
      <c r="C392" s="137">
        <v>1</v>
      </c>
      <c r="D392" s="138">
        <v>375.2895480226</v>
      </c>
      <c r="E392" s="139" t="s">
        <v>165</v>
      </c>
    </row>
    <row r="393" spans="2:5" ht="18.75" customHeight="1">
      <c r="B393" s="136" t="s">
        <v>516</v>
      </c>
      <c r="C393" s="137">
        <v>1</v>
      </c>
      <c r="D393" s="138">
        <v>375.2895480226</v>
      </c>
      <c r="E393" s="139" t="s">
        <v>165</v>
      </c>
    </row>
    <row r="394" spans="2:5" ht="18.75" customHeight="1">
      <c r="B394" s="136" t="s">
        <v>546</v>
      </c>
      <c r="C394" s="137">
        <v>1</v>
      </c>
      <c r="D394" s="138">
        <v>333.5</v>
      </c>
      <c r="E394" s="139" t="s">
        <v>165</v>
      </c>
    </row>
    <row r="395" spans="2:5" ht="18.75" customHeight="1">
      <c r="B395" s="136" t="s">
        <v>546</v>
      </c>
      <c r="C395" s="137">
        <v>1</v>
      </c>
      <c r="D395" s="138">
        <v>333.5</v>
      </c>
      <c r="E395" s="139" t="s">
        <v>165</v>
      </c>
    </row>
    <row r="396" spans="2:5" ht="18.75" customHeight="1">
      <c r="B396" s="136" t="s">
        <v>547</v>
      </c>
      <c r="C396" s="137">
        <v>1</v>
      </c>
      <c r="D396" s="138">
        <v>235.59200000000001</v>
      </c>
      <c r="E396" s="139" t="s">
        <v>165</v>
      </c>
    </row>
    <row r="397" spans="2:5" ht="18.75" customHeight="1">
      <c r="B397" s="136" t="s">
        <v>519</v>
      </c>
      <c r="C397" s="137">
        <v>18</v>
      </c>
      <c r="D397" s="138">
        <v>6101.6964840000001</v>
      </c>
      <c r="E397" s="139" t="s">
        <v>165</v>
      </c>
    </row>
    <row r="398" spans="2:5" ht="18.75" customHeight="1">
      <c r="B398" s="136" t="s">
        <v>548</v>
      </c>
      <c r="C398" s="137">
        <v>1</v>
      </c>
      <c r="D398" s="138">
        <v>207.62700000000001</v>
      </c>
      <c r="E398" s="139" t="s">
        <v>165</v>
      </c>
    </row>
    <row r="399" spans="2:5" ht="18.75" customHeight="1">
      <c r="B399" s="136" t="s">
        <v>521</v>
      </c>
      <c r="C399" s="137">
        <v>2</v>
      </c>
      <c r="D399" s="138">
        <v>576.27200000000005</v>
      </c>
      <c r="E399" s="139" t="s">
        <v>165</v>
      </c>
    </row>
    <row r="400" spans="2:5" ht="18.75" customHeight="1">
      <c r="B400" s="136" t="s">
        <v>549</v>
      </c>
      <c r="C400" s="137">
        <v>1</v>
      </c>
      <c r="D400" s="138">
        <v>264.02499999999998</v>
      </c>
      <c r="E400" s="139" t="s">
        <v>165</v>
      </c>
    </row>
    <row r="401" spans="2:5" ht="18.75" customHeight="1">
      <c r="B401" s="136" t="s">
        <v>549</v>
      </c>
      <c r="C401" s="137">
        <v>1</v>
      </c>
      <c r="D401" s="138">
        <v>264.02499999999998</v>
      </c>
      <c r="E401" s="139" t="s">
        <v>165</v>
      </c>
    </row>
    <row r="402" spans="2:5" ht="18.75" customHeight="1">
      <c r="B402" s="136" t="s">
        <v>550</v>
      </c>
      <c r="C402" s="137">
        <v>2</v>
      </c>
      <c r="D402" s="138">
        <v>320</v>
      </c>
      <c r="E402" s="139" t="s">
        <v>165</v>
      </c>
    </row>
    <row r="403" spans="2:5" ht="18.75" customHeight="1">
      <c r="B403" s="136" t="s">
        <v>516</v>
      </c>
      <c r="C403" s="137">
        <v>1</v>
      </c>
      <c r="D403" s="138">
        <v>418.17893462500001</v>
      </c>
      <c r="E403" s="139" t="s">
        <v>165</v>
      </c>
    </row>
    <row r="404" spans="2:5" ht="18.75" customHeight="1">
      <c r="B404" s="136" t="s">
        <v>516</v>
      </c>
      <c r="C404" s="137">
        <v>1</v>
      </c>
      <c r="D404" s="138">
        <v>418.17893462500001</v>
      </c>
      <c r="E404" s="139" t="s">
        <v>165</v>
      </c>
    </row>
    <row r="405" spans="2:5" ht="18.75" customHeight="1">
      <c r="B405" s="136" t="s">
        <v>516</v>
      </c>
      <c r="C405" s="137">
        <v>1</v>
      </c>
      <c r="D405" s="138">
        <v>418.17893462500001</v>
      </c>
      <c r="E405" s="139" t="s">
        <v>165</v>
      </c>
    </row>
    <row r="406" spans="2:5" ht="18.75" customHeight="1">
      <c r="B406" s="136" t="s">
        <v>516</v>
      </c>
      <c r="C406" s="137">
        <v>1</v>
      </c>
      <c r="D406" s="138">
        <v>418.17893462500001</v>
      </c>
      <c r="E406" s="139" t="s">
        <v>165</v>
      </c>
    </row>
    <row r="407" spans="2:5" ht="18.75" customHeight="1">
      <c r="B407" s="136" t="s">
        <v>516</v>
      </c>
      <c r="C407" s="137">
        <v>1</v>
      </c>
      <c r="D407" s="138">
        <v>418.17893462500001</v>
      </c>
      <c r="E407" s="139" t="s">
        <v>165</v>
      </c>
    </row>
    <row r="408" spans="2:5" ht="18.75" customHeight="1">
      <c r="B408" s="136" t="s">
        <v>516</v>
      </c>
      <c r="C408" s="137">
        <v>1</v>
      </c>
      <c r="D408" s="138">
        <v>418.17893462500001</v>
      </c>
      <c r="E408" s="139" t="s">
        <v>165</v>
      </c>
    </row>
    <row r="409" spans="2:5" ht="18.75" customHeight="1">
      <c r="B409" s="136" t="s">
        <v>516</v>
      </c>
      <c r="C409" s="137">
        <v>1</v>
      </c>
      <c r="D409" s="138">
        <v>418.17893462500001</v>
      </c>
      <c r="E409" s="139" t="s">
        <v>165</v>
      </c>
    </row>
    <row r="410" spans="2:5" ht="18.75" customHeight="1">
      <c r="B410" s="136" t="s">
        <v>516</v>
      </c>
      <c r="C410" s="137">
        <v>1</v>
      </c>
      <c r="D410" s="138">
        <v>418.17893462500001</v>
      </c>
      <c r="E410" s="139" t="s">
        <v>165</v>
      </c>
    </row>
    <row r="411" spans="2:5" ht="18.75" customHeight="1">
      <c r="B411" s="136" t="s">
        <v>516</v>
      </c>
      <c r="C411" s="137">
        <v>1</v>
      </c>
      <c r="D411" s="138">
        <v>418.17893462500001</v>
      </c>
      <c r="E411" s="139" t="s">
        <v>165</v>
      </c>
    </row>
    <row r="412" spans="2:5" ht="18.75" customHeight="1">
      <c r="B412" s="136" t="s">
        <v>516</v>
      </c>
      <c r="C412" s="137">
        <v>1</v>
      </c>
      <c r="D412" s="138">
        <v>418.17893462500001</v>
      </c>
      <c r="E412" s="139" t="s">
        <v>165</v>
      </c>
    </row>
    <row r="413" spans="2:5" ht="18.75" customHeight="1">
      <c r="B413" s="136" t="s">
        <v>516</v>
      </c>
      <c r="C413" s="137">
        <v>1</v>
      </c>
      <c r="D413" s="138">
        <v>418.17893462500001</v>
      </c>
      <c r="E413" s="139" t="s">
        <v>165</v>
      </c>
    </row>
    <row r="414" spans="2:5" ht="18.75" customHeight="1">
      <c r="B414" s="136" t="s">
        <v>516</v>
      </c>
      <c r="C414" s="137">
        <v>1</v>
      </c>
      <c r="D414" s="138">
        <v>418.17893462500001</v>
      </c>
      <c r="E414" s="139" t="s">
        <v>165</v>
      </c>
    </row>
    <row r="415" spans="2:5" ht="18.75" customHeight="1">
      <c r="B415" s="136" t="s">
        <v>516</v>
      </c>
      <c r="C415" s="137">
        <v>1</v>
      </c>
      <c r="D415" s="138">
        <v>418.17893462500001</v>
      </c>
      <c r="E415" s="139" t="s">
        <v>165</v>
      </c>
    </row>
    <row r="416" spans="2:5" ht="18.75" customHeight="1">
      <c r="B416" s="136" t="s">
        <v>516</v>
      </c>
      <c r="C416" s="137">
        <v>1</v>
      </c>
      <c r="D416" s="138">
        <v>418.17893462500001</v>
      </c>
      <c r="E416" s="139" t="s">
        <v>165</v>
      </c>
    </row>
    <row r="417" spans="2:5" ht="18.75" customHeight="1">
      <c r="B417" s="136" t="s">
        <v>516</v>
      </c>
      <c r="C417" s="137">
        <v>1</v>
      </c>
      <c r="D417" s="138">
        <v>418.17893462500001</v>
      </c>
      <c r="E417" s="139" t="s">
        <v>165</v>
      </c>
    </row>
    <row r="418" spans="2:5" ht="18.75" customHeight="1">
      <c r="B418" s="136" t="s">
        <v>516</v>
      </c>
      <c r="C418" s="137">
        <v>1</v>
      </c>
      <c r="D418" s="138">
        <v>418.17893462500001</v>
      </c>
      <c r="E418" s="139" t="s">
        <v>165</v>
      </c>
    </row>
    <row r="419" spans="2:5" ht="18.75" customHeight="1">
      <c r="B419" s="136" t="s">
        <v>516</v>
      </c>
      <c r="C419" s="137">
        <v>1</v>
      </c>
      <c r="D419" s="138">
        <v>418.17893462500001</v>
      </c>
      <c r="E419" s="139" t="s">
        <v>165</v>
      </c>
    </row>
    <row r="420" spans="2:5" ht="18.75" customHeight="1">
      <c r="B420" s="136" t="s">
        <v>516</v>
      </c>
      <c r="C420" s="137">
        <v>1</v>
      </c>
      <c r="D420" s="138">
        <v>418.17796610200003</v>
      </c>
      <c r="E420" s="139" t="s">
        <v>165</v>
      </c>
    </row>
    <row r="421" spans="2:5" ht="18.75" customHeight="1">
      <c r="B421" s="136" t="s">
        <v>516</v>
      </c>
      <c r="C421" s="137">
        <v>1</v>
      </c>
      <c r="D421" s="138">
        <v>418.17796610200003</v>
      </c>
      <c r="E421" s="139" t="s">
        <v>165</v>
      </c>
    </row>
    <row r="422" spans="2:5" ht="18.75" customHeight="1">
      <c r="B422" s="136" t="s">
        <v>516</v>
      </c>
      <c r="C422" s="137">
        <v>1</v>
      </c>
      <c r="D422" s="138">
        <v>418.178</v>
      </c>
      <c r="E422" s="139" t="s">
        <v>165</v>
      </c>
    </row>
    <row r="423" spans="2:5" ht="18.75" customHeight="1">
      <c r="B423" s="136" t="s">
        <v>516</v>
      </c>
      <c r="C423" s="137">
        <v>1</v>
      </c>
      <c r="D423" s="138">
        <v>418.178</v>
      </c>
      <c r="E423" s="139" t="s">
        <v>165</v>
      </c>
    </row>
    <row r="424" spans="2:5" ht="18.75" customHeight="1">
      <c r="B424" s="136" t="s">
        <v>516</v>
      </c>
      <c r="C424" s="137">
        <v>1</v>
      </c>
      <c r="D424" s="138">
        <v>418.178</v>
      </c>
      <c r="E424" s="139" t="s">
        <v>165</v>
      </c>
    </row>
    <row r="425" spans="2:5" ht="18.75" customHeight="1">
      <c r="B425" s="136" t="s">
        <v>516</v>
      </c>
      <c r="C425" s="137">
        <v>1</v>
      </c>
      <c r="D425" s="138">
        <v>418.178</v>
      </c>
      <c r="E425" s="139" t="s">
        <v>165</v>
      </c>
    </row>
    <row r="426" spans="2:5" ht="18.75" customHeight="1">
      <c r="B426" s="136" t="s">
        <v>516</v>
      </c>
      <c r="C426" s="137">
        <v>1</v>
      </c>
      <c r="D426" s="138">
        <v>418.178</v>
      </c>
      <c r="E426" s="139" t="s">
        <v>165</v>
      </c>
    </row>
    <row r="427" spans="2:5" ht="18.75" customHeight="1">
      <c r="B427" s="136" t="s">
        <v>551</v>
      </c>
      <c r="C427" s="137">
        <v>1</v>
      </c>
      <c r="D427" s="138">
        <v>171.73897417699999</v>
      </c>
      <c r="E427" s="139" t="s">
        <v>165</v>
      </c>
    </row>
    <row r="428" spans="2:5" ht="18.75" customHeight="1">
      <c r="B428" s="136" t="s">
        <v>551</v>
      </c>
      <c r="C428" s="137">
        <v>1</v>
      </c>
      <c r="D428" s="138">
        <v>171.73897417699999</v>
      </c>
      <c r="E428" s="139" t="s">
        <v>165</v>
      </c>
    </row>
    <row r="429" spans="2:5" ht="18.75" customHeight="1">
      <c r="B429" s="136" t="s">
        <v>551</v>
      </c>
      <c r="C429" s="137">
        <v>1</v>
      </c>
      <c r="D429" s="138">
        <v>171.73897417699999</v>
      </c>
      <c r="E429" s="139" t="s">
        <v>165</v>
      </c>
    </row>
    <row r="430" spans="2:5" ht="18.75" customHeight="1">
      <c r="B430" s="136" t="s">
        <v>551</v>
      </c>
      <c r="C430" s="137">
        <v>1</v>
      </c>
      <c r="D430" s="138">
        <v>171.73897417699999</v>
      </c>
      <c r="E430" s="139" t="s">
        <v>165</v>
      </c>
    </row>
    <row r="431" spans="2:5" ht="18.75" customHeight="1">
      <c r="B431" s="136" t="s">
        <v>551</v>
      </c>
      <c r="C431" s="137">
        <v>1</v>
      </c>
      <c r="D431" s="138">
        <v>171.73897417699999</v>
      </c>
      <c r="E431" s="139" t="s">
        <v>165</v>
      </c>
    </row>
    <row r="432" spans="2:5" ht="18.75" customHeight="1">
      <c r="B432" s="136" t="s">
        <v>551</v>
      </c>
      <c r="C432" s="137">
        <v>1</v>
      </c>
      <c r="D432" s="138">
        <v>171.73897417699999</v>
      </c>
      <c r="E432" s="139" t="s">
        <v>165</v>
      </c>
    </row>
    <row r="433" spans="2:5" ht="18.75" customHeight="1">
      <c r="B433" s="136" t="s">
        <v>551</v>
      </c>
      <c r="C433" s="137">
        <v>1</v>
      </c>
      <c r="D433" s="138">
        <v>171.73897417699999</v>
      </c>
      <c r="E433" s="139" t="s">
        <v>165</v>
      </c>
    </row>
    <row r="434" spans="2:5" ht="18.75" customHeight="1">
      <c r="B434" s="136" t="s">
        <v>551</v>
      </c>
      <c r="C434" s="137">
        <v>1</v>
      </c>
      <c r="D434" s="138">
        <v>171.73897417699999</v>
      </c>
      <c r="E434" s="139" t="s">
        <v>165</v>
      </c>
    </row>
    <row r="435" spans="2:5" ht="18.75" customHeight="1">
      <c r="B435" s="136" t="s">
        <v>552</v>
      </c>
      <c r="C435" s="137">
        <v>1</v>
      </c>
      <c r="D435" s="138">
        <v>106.322033898</v>
      </c>
      <c r="E435" s="139" t="s">
        <v>165</v>
      </c>
    </row>
    <row r="436" spans="2:5" ht="18.75" customHeight="1">
      <c r="B436" s="136" t="s">
        <v>552</v>
      </c>
      <c r="C436" s="137">
        <v>1</v>
      </c>
      <c r="D436" s="138">
        <v>106.322033898</v>
      </c>
      <c r="E436" s="139" t="s">
        <v>165</v>
      </c>
    </row>
    <row r="437" spans="2:5" ht="18.75" customHeight="1">
      <c r="B437" s="136" t="s">
        <v>552</v>
      </c>
      <c r="C437" s="137">
        <v>1</v>
      </c>
      <c r="D437" s="138">
        <v>106.322033898</v>
      </c>
      <c r="E437" s="139" t="s">
        <v>165</v>
      </c>
    </row>
    <row r="438" spans="2:5" ht="18.75" customHeight="1">
      <c r="B438" s="136" t="s">
        <v>553</v>
      </c>
      <c r="C438" s="137">
        <v>4</v>
      </c>
      <c r="D438" s="138">
        <v>1040</v>
      </c>
      <c r="E438" s="139" t="s">
        <v>165</v>
      </c>
    </row>
    <row r="439" spans="2:5" ht="18.75" customHeight="1">
      <c r="B439" s="136" t="s">
        <v>554</v>
      </c>
      <c r="C439" s="137">
        <v>1</v>
      </c>
      <c r="D439" s="138">
        <v>359</v>
      </c>
      <c r="E439" s="139" t="s">
        <v>165</v>
      </c>
    </row>
    <row r="440" spans="2:5" ht="18.75" customHeight="1">
      <c r="B440" s="136" t="s">
        <v>555</v>
      </c>
      <c r="C440" s="137">
        <v>1</v>
      </c>
      <c r="D440" s="138">
        <v>127.59830508500001</v>
      </c>
      <c r="E440" s="139" t="s">
        <v>165</v>
      </c>
    </row>
    <row r="441" spans="2:5" ht="18.75" customHeight="1">
      <c r="B441" s="136" t="s">
        <v>555</v>
      </c>
      <c r="C441" s="137">
        <v>1</v>
      </c>
      <c r="D441" s="138">
        <v>127.59830508500001</v>
      </c>
      <c r="E441" s="139" t="s">
        <v>165</v>
      </c>
    </row>
    <row r="442" spans="2:5" ht="18.75" customHeight="1">
      <c r="B442" s="136" t="s">
        <v>555</v>
      </c>
      <c r="C442" s="137">
        <v>1</v>
      </c>
      <c r="D442" s="138">
        <v>127.59830508500001</v>
      </c>
      <c r="E442" s="139" t="s">
        <v>165</v>
      </c>
    </row>
    <row r="443" spans="2:5" ht="18.75" customHeight="1">
      <c r="B443" s="136" t="s">
        <v>555</v>
      </c>
      <c r="C443" s="137">
        <v>1</v>
      </c>
      <c r="D443" s="138">
        <v>127.59830508500001</v>
      </c>
      <c r="E443" s="139" t="s">
        <v>165</v>
      </c>
    </row>
    <row r="444" spans="2:5" ht="18.75" customHeight="1">
      <c r="B444" s="136" t="s">
        <v>555</v>
      </c>
      <c r="C444" s="137">
        <v>1</v>
      </c>
      <c r="D444" s="138">
        <v>127.59830508500001</v>
      </c>
      <c r="E444" s="139" t="s">
        <v>165</v>
      </c>
    </row>
    <row r="445" spans="2:5" ht="18.75" customHeight="1">
      <c r="B445" s="136" t="s">
        <v>555</v>
      </c>
      <c r="C445" s="137">
        <v>1</v>
      </c>
      <c r="D445" s="138">
        <v>127.59830508500001</v>
      </c>
      <c r="E445" s="139" t="s">
        <v>165</v>
      </c>
    </row>
    <row r="446" spans="2:5" ht="18.75" customHeight="1">
      <c r="B446" s="136" t="s">
        <v>555</v>
      </c>
      <c r="C446" s="137">
        <v>1</v>
      </c>
      <c r="D446" s="138">
        <v>127.59830508500001</v>
      </c>
      <c r="E446" s="139" t="s">
        <v>165</v>
      </c>
    </row>
    <row r="447" spans="2:5" ht="18.75" customHeight="1">
      <c r="B447" s="136" t="s">
        <v>555</v>
      </c>
      <c r="C447" s="137">
        <v>1</v>
      </c>
      <c r="D447" s="138">
        <v>127.59830508500001</v>
      </c>
      <c r="E447" s="139" t="s">
        <v>165</v>
      </c>
    </row>
    <row r="448" spans="2:5" ht="18.75" customHeight="1">
      <c r="B448" s="136" t="s">
        <v>555</v>
      </c>
      <c r="C448" s="137">
        <v>1</v>
      </c>
      <c r="D448" s="138">
        <v>127.59830508500001</v>
      </c>
      <c r="E448" s="139" t="s">
        <v>165</v>
      </c>
    </row>
    <row r="449" spans="2:5" ht="18.75" customHeight="1">
      <c r="B449" s="136" t="s">
        <v>555</v>
      </c>
      <c r="C449" s="137">
        <v>1</v>
      </c>
      <c r="D449" s="138">
        <v>127.59830508500001</v>
      </c>
      <c r="E449" s="139" t="s">
        <v>165</v>
      </c>
    </row>
    <row r="450" spans="2:5" ht="18.75" customHeight="1">
      <c r="B450" s="136" t="s">
        <v>555</v>
      </c>
      <c r="C450" s="137">
        <v>1</v>
      </c>
      <c r="D450" s="138">
        <v>127.598184019</v>
      </c>
      <c r="E450" s="139" t="s">
        <v>165</v>
      </c>
    </row>
    <row r="451" spans="2:5" ht="18.75" customHeight="1">
      <c r="B451" s="136" t="s">
        <v>555</v>
      </c>
      <c r="C451" s="137">
        <v>1</v>
      </c>
      <c r="D451" s="138">
        <v>127.598184019</v>
      </c>
      <c r="E451" s="139" t="s">
        <v>165</v>
      </c>
    </row>
    <row r="452" spans="2:5" ht="18.75" customHeight="1">
      <c r="B452" s="136" t="s">
        <v>555</v>
      </c>
      <c r="C452" s="137">
        <v>1</v>
      </c>
      <c r="D452" s="138">
        <v>127.598184019</v>
      </c>
      <c r="E452" s="139" t="s">
        <v>165</v>
      </c>
    </row>
    <row r="453" spans="2:5" ht="18.75" customHeight="1">
      <c r="B453" s="136" t="s">
        <v>555</v>
      </c>
      <c r="C453" s="137">
        <v>1</v>
      </c>
      <c r="D453" s="138">
        <v>127.598184019</v>
      </c>
      <c r="E453" s="139" t="s">
        <v>165</v>
      </c>
    </row>
    <row r="454" spans="2:5" ht="18.75" customHeight="1">
      <c r="B454" s="136" t="s">
        <v>555</v>
      </c>
      <c r="C454" s="137">
        <v>1</v>
      </c>
      <c r="D454" s="138">
        <v>127.598184019</v>
      </c>
      <c r="E454" s="139" t="s">
        <v>165</v>
      </c>
    </row>
    <row r="455" spans="2:5" ht="18.75" customHeight="1">
      <c r="B455" s="136" t="s">
        <v>555</v>
      </c>
      <c r="C455" s="137">
        <v>1</v>
      </c>
      <c r="D455" s="138">
        <v>127.598184019</v>
      </c>
      <c r="E455" s="139" t="s">
        <v>165</v>
      </c>
    </row>
    <row r="456" spans="2:5" ht="18.75" customHeight="1">
      <c r="B456" s="136" t="s">
        <v>555</v>
      </c>
      <c r="C456" s="137">
        <v>1</v>
      </c>
      <c r="D456" s="138">
        <v>127.598184019</v>
      </c>
      <c r="E456" s="139" t="s">
        <v>165</v>
      </c>
    </row>
    <row r="457" spans="2:5" ht="18.75" customHeight="1">
      <c r="B457" s="136" t="s">
        <v>555</v>
      </c>
      <c r="C457" s="137">
        <v>1</v>
      </c>
      <c r="D457" s="138">
        <v>127.598184019</v>
      </c>
      <c r="E457" s="139" t="s">
        <v>165</v>
      </c>
    </row>
    <row r="458" spans="2:5" ht="18.75" customHeight="1">
      <c r="B458" s="136" t="s">
        <v>555</v>
      </c>
      <c r="C458" s="137">
        <v>1</v>
      </c>
      <c r="D458" s="138">
        <v>127.598184019</v>
      </c>
      <c r="E458" s="139" t="s">
        <v>165</v>
      </c>
    </row>
    <row r="459" spans="2:5" ht="18.75" customHeight="1">
      <c r="B459" s="136" t="s">
        <v>555</v>
      </c>
      <c r="C459" s="137">
        <v>1</v>
      </c>
      <c r="D459" s="138">
        <v>127.598184019</v>
      </c>
      <c r="E459" s="139" t="s">
        <v>165</v>
      </c>
    </row>
    <row r="460" spans="2:5" ht="18.75" customHeight="1">
      <c r="B460" s="136" t="s">
        <v>555</v>
      </c>
      <c r="C460" s="137">
        <v>1</v>
      </c>
      <c r="D460" s="138">
        <v>127.598184019</v>
      </c>
      <c r="E460" s="139" t="s">
        <v>165</v>
      </c>
    </row>
    <row r="461" spans="2:5" ht="18.75" customHeight="1">
      <c r="B461" s="136" t="s">
        <v>555</v>
      </c>
      <c r="C461" s="137">
        <v>1</v>
      </c>
      <c r="D461" s="138">
        <v>127.598184019</v>
      </c>
      <c r="E461" s="139" t="s">
        <v>165</v>
      </c>
    </row>
    <row r="462" spans="2:5" ht="18.75" customHeight="1">
      <c r="B462" s="136" t="s">
        <v>555</v>
      </c>
      <c r="C462" s="137">
        <v>1</v>
      </c>
      <c r="D462" s="138">
        <v>127.598184019</v>
      </c>
      <c r="E462" s="139" t="s">
        <v>165</v>
      </c>
    </row>
    <row r="463" spans="2:5" ht="18.75" customHeight="1">
      <c r="B463" s="136" t="s">
        <v>555</v>
      </c>
      <c r="C463" s="137">
        <v>1</v>
      </c>
      <c r="D463" s="138">
        <v>127.598184019</v>
      </c>
      <c r="E463" s="139" t="s">
        <v>165</v>
      </c>
    </row>
    <row r="464" spans="2:5" ht="18.75" customHeight="1">
      <c r="B464" s="136" t="s">
        <v>555</v>
      </c>
      <c r="C464" s="137">
        <v>1</v>
      </c>
      <c r="D464" s="138">
        <v>127.598184019</v>
      </c>
      <c r="E464" s="139" t="s">
        <v>165</v>
      </c>
    </row>
    <row r="465" spans="2:5" ht="18.75" customHeight="1">
      <c r="B465" s="136" t="s">
        <v>555</v>
      </c>
      <c r="C465" s="137">
        <v>1</v>
      </c>
      <c r="D465" s="138">
        <v>127.598184019</v>
      </c>
      <c r="E465" s="139" t="s">
        <v>165</v>
      </c>
    </row>
    <row r="466" spans="2:5" ht="18.75" customHeight="1">
      <c r="B466" s="136" t="s">
        <v>555</v>
      </c>
      <c r="C466" s="137">
        <v>1</v>
      </c>
      <c r="D466" s="138">
        <v>127.598184019</v>
      </c>
      <c r="E466" s="139" t="s">
        <v>165</v>
      </c>
    </row>
    <row r="467" spans="2:5" ht="18.75" customHeight="1">
      <c r="B467" s="136" t="s">
        <v>555</v>
      </c>
      <c r="C467" s="137">
        <v>1</v>
      </c>
      <c r="D467" s="138">
        <v>127.598184019</v>
      </c>
      <c r="E467" s="139" t="s">
        <v>165</v>
      </c>
    </row>
    <row r="468" spans="2:5" ht="18.75" customHeight="1">
      <c r="B468" s="136" t="s">
        <v>555</v>
      </c>
      <c r="C468" s="137">
        <v>1</v>
      </c>
      <c r="D468" s="138">
        <v>127.598184019</v>
      </c>
      <c r="E468" s="139" t="s">
        <v>165</v>
      </c>
    </row>
    <row r="469" spans="2:5" ht="18.75" customHeight="1">
      <c r="B469" s="136" t="s">
        <v>555</v>
      </c>
      <c r="C469" s="137">
        <v>1</v>
      </c>
      <c r="D469" s="138">
        <v>127.598184019</v>
      </c>
      <c r="E469" s="139" t="s">
        <v>165</v>
      </c>
    </row>
    <row r="470" spans="2:5" ht="18.75" customHeight="1">
      <c r="B470" s="136" t="s">
        <v>555</v>
      </c>
      <c r="C470" s="137">
        <v>1</v>
      </c>
      <c r="D470" s="138">
        <v>127.598184019</v>
      </c>
      <c r="E470" s="139" t="s">
        <v>165</v>
      </c>
    </row>
    <row r="471" spans="2:5" ht="18.75" customHeight="1">
      <c r="B471" s="136" t="s">
        <v>555</v>
      </c>
      <c r="C471" s="137">
        <v>1</v>
      </c>
      <c r="D471" s="138">
        <v>127.598184019</v>
      </c>
      <c r="E471" s="139" t="s">
        <v>165</v>
      </c>
    </row>
    <row r="472" spans="2:5" ht="18.75" customHeight="1">
      <c r="B472" s="136" t="s">
        <v>555</v>
      </c>
      <c r="C472" s="137">
        <v>1</v>
      </c>
      <c r="D472" s="138">
        <v>127.598184019</v>
      </c>
      <c r="E472" s="139" t="s">
        <v>165</v>
      </c>
    </row>
    <row r="473" spans="2:5" ht="18.75" customHeight="1">
      <c r="B473" s="136" t="s">
        <v>555</v>
      </c>
      <c r="C473" s="137">
        <v>1</v>
      </c>
      <c r="D473" s="138">
        <v>127.598184019</v>
      </c>
      <c r="E473" s="139" t="s">
        <v>165</v>
      </c>
    </row>
    <row r="474" spans="2:5" ht="18.75" customHeight="1">
      <c r="B474" s="136" t="s">
        <v>555</v>
      </c>
      <c r="C474" s="137">
        <v>1</v>
      </c>
      <c r="D474" s="138">
        <v>127.598184019</v>
      </c>
      <c r="E474" s="139" t="s">
        <v>165</v>
      </c>
    </row>
    <row r="475" spans="2:5" ht="18.75" customHeight="1">
      <c r="B475" s="136" t="s">
        <v>555</v>
      </c>
      <c r="C475" s="137">
        <v>1</v>
      </c>
      <c r="D475" s="138">
        <v>127.598184019</v>
      </c>
      <c r="E475" s="139" t="s">
        <v>165</v>
      </c>
    </row>
    <row r="476" spans="2:5" ht="18.75" customHeight="1">
      <c r="B476" s="136" t="s">
        <v>555</v>
      </c>
      <c r="C476" s="137">
        <v>1</v>
      </c>
      <c r="D476" s="138">
        <v>127.598184019</v>
      </c>
      <c r="E476" s="139" t="s">
        <v>165</v>
      </c>
    </row>
    <row r="477" spans="2:5" ht="18.75" customHeight="1">
      <c r="B477" s="136" t="s">
        <v>555</v>
      </c>
      <c r="C477" s="137">
        <v>1</v>
      </c>
      <c r="D477" s="138">
        <v>127.598184019</v>
      </c>
      <c r="E477" s="139" t="s">
        <v>165</v>
      </c>
    </row>
    <row r="478" spans="2:5" ht="18.75" customHeight="1">
      <c r="B478" s="136" t="s">
        <v>555</v>
      </c>
      <c r="C478" s="137">
        <v>1</v>
      </c>
      <c r="D478" s="138">
        <v>127.598184019</v>
      </c>
      <c r="E478" s="139" t="s">
        <v>165</v>
      </c>
    </row>
    <row r="479" spans="2:5" ht="18.75" customHeight="1">
      <c r="B479" s="136" t="s">
        <v>555</v>
      </c>
      <c r="C479" s="137">
        <v>1</v>
      </c>
      <c r="D479" s="138">
        <v>127.598184019</v>
      </c>
      <c r="E479" s="139" t="s">
        <v>165</v>
      </c>
    </row>
    <row r="480" spans="2:5" ht="18.75" customHeight="1">
      <c r="B480" s="136" t="s">
        <v>555</v>
      </c>
      <c r="C480" s="137">
        <v>1</v>
      </c>
      <c r="D480" s="138">
        <v>127.598184019</v>
      </c>
      <c r="E480" s="139" t="s">
        <v>165</v>
      </c>
    </row>
    <row r="481" spans="2:5" ht="18.75" customHeight="1">
      <c r="B481" s="136" t="s">
        <v>555</v>
      </c>
      <c r="C481" s="137">
        <v>1</v>
      </c>
      <c r="D481" s="138">
        <v>127.598184019</v>
      </c>
      <c r="E481" s="139" t="s">
        <v>165</v>
      </c>
    </row>
    <row r="482" spans="2:5" ht="18.75" customHeight="1">
      <c r="B482" s="136" t="s">
        <v>515</v>
      </c>
      <c r="C482" s="137">
        <v>1</v>
      </c>
      <c r="D482" s="138">
        <v>377.64981840199999</v>
      </c>
      <c r="E482" s="139" t="s">
        <v>165</v>
      </c>
    </row>
    <row r="483" spans="2:5" ht="18.75" customHeight="1">
      <c r="B483" s="136" t="s">
        <v>515</v>
      </c>
      <c r="C483" s="137">
        <v>1</v>
      </c>
      <c r="D483" s="138">
        <v>377.64981840199999</v>
      </c>
      <c r="E483" s="139" t="s">
        <v>165</v>
      </c>
    </row>
    <row r="484" spans="2:5" ht="18.75" customHeight="1">
      <c r="B484" s="136" t="s">
        <v>515</v>
      </c>
      <c r="C484" s="137">
        <v>1</v>
      </c>
      <c r="D484" s="138">
        <v>377.65047299999998</v>
      </c>
      <c r="E484" s="139" t="s">
        <v>165</v>
      </c>
    </row>
    <row r="485" spans="2:5" ht="18.75" customHeight="1">
      <c r="B485" s="136" t="s">
        <v>515</v>
      </c>
      <c r="C485" s="137">
        <v>1</v>
      </c>
      <c r="D485" s="138">
        <v>377.65047299999998</v>
      </c>
      <c r="E485" s="139" t="s">
        <v>165</v>
      </c>
    </row>
    <row r="486" spans="2:5" ht="18.75" customHeight="1">
      <c r="B486" s="136" t="s">
        <v>515</v>
      </c>
      <c r="C486" s="137">
        <v>1</v>
      </c>
      <c r="D486" s="138">
        <v>377.65047299999998</v>
      </c>
      <c r="E486" s="139" t="s">
        <v>165</v>
      </c>
    </row>
    <row r="487" spans="2:5" ht="18.75" customHeight="1">
      <c r="B487" s="136" t="s">
        <v>515</v>
      </c>
      <c r="C487" s="137">
        <v>1</v>
      </c>
      <c r="D487" s="138">
        <v>377.65047299999998</v>
      </c>
      <c r="E487" s="139" t="s">
        <v>165</v>
      </c>
    </row>
    <row r="488" spans="2:5" ht="18.75" customHeight="1">
      <c r="B488" s="136" t="s">
        <v>515</v>
      </c>
      <c r="C488" s="137">
        <v>1</v>
      </c>
      <c r="D488" s="138">
        <v>377.65047299999998</v>
      </c>
      <c r="E488" s="139" t="s">
        <v>165</v>
      </c>
    </row>
    <row r="489" spans="2:5" ht="18.75" customHeight="1">
      <c r="B489" s="136" t="s">
        <v>515</v>
      </c>
      <c r="C489" s="137">
        <v>1</v>
      </c>
      <c r="D489" s="138">
        <v>377.65047299999998</v>
      </c>
      <c r="E489" s="139" t="s">
        <v>165</v>
      </c>
    </row>
    <row r="490" spans="2:5" ht="18.75" customHeight="1">
      <c r="B490" s="136" t="s">
        <v>515</v>
      </c>
      <c r="C490" s="137">
        <v>1</v>
      </c>
      <c r="D490" s="138">
        <v>377.65047299999998</v>
      </c>
      <c r="E490" s="139" t="s">
        <v>165</v>
      </c>
    </row>
    <row r="491" spans="2:5" ht="18.75" customHeight="1">
      <c r="B491" s="136" t="s">
        <v>515</v>
      </c>
      <c r="C491" s="137">
        <v>1</v>
      </c>
      <c r="D491" s="138">
        <v>377.65047299999998</v>
      </c>
      <c r="E491" s="139" t="s">
        <v>165</v>
      </c>
    </row>
    <row r="492" spans="2:5" ht="18.75" customHeight="1">
      <c r="B492" s="136" t="s">
        <v>515</v>
      </c>
      <c r="C492" s="137">
        <v>1</v>
      </c>
      <c r="D492" s="138">
        <v>377.65047299999998</v>
      </c>
      <c r="E492" s="139" t="s">
        <v>165</v>
      </c>
    </row>
    <row r="493" spans="2:5" ht="18.75" customHeight="1">
      <c r="B493" s="136" t="s">
        <v>515</v>
      </c>
      <c r="C493" s="137">
        <v>1</v>
      </c>
      <c r="D493" s="138">
        <v>377.65047299999998</v>
      </c>
      <c r="E493" s="139" t="s">
        <v>165</v>
      </c>
    </row>
    <row r="494" spans="2:5" ht="18.75" customHeight="1">
      <c r="B494" s="136" t="s">
        <v>515</v>
      </c>
      <c r="C494" s="137">
        <v>1</v>
      </c>
      <c r="D494" s="138">
        <v>377.65047299999998</v>
      </c>
      <c r="E494" s="139" t="s">
        <v>165</v>
      </c>
    </row>
    <row r="495" spans="2:5" ht="18.75" customHeight="1">
      <c r="B495" s="136" t="s">
        <v>515</v>
      </c>
      <c r="C495" s="137">
        <v>1</v>
      </c>
      <c r="D495" s="138">
        <v>377.65047299999998</v>
      </c>
      <c r="E495" s="139" t="s">
        <v>165</v>
      </c>
    </row>
    <row r="496" spans="2:5" ht="18.75" customHeight="1">
      <c r="B496" s="136" t="s">
        <v>515</v>
      </c>
      <c r="C496" s="137">
        <v>1</v>
      </c>
      <c r="D496" s="138">
        <v>377.65047299999998</v>
      </c>
      <c r="E496" s="139" t="s">
        <v>165</v>
      </c>
    </row>
    <row r="497" spans="2:5" ht="18.75" customHeight="1">
      <c r="B497" s="136" t="s">
        <v>515</v>
      </c>
      <c r="C497" s="137">
        <v>1</v>
      </c>
      <c r="D497" s="138">
        <v>377.65047299999998</v>
      </c>
      <c r="E497" s="139" t="s">
        <v>165</v>
      </c>
    </row>
    <row r="498" spans="2:5" ht="18.75" customHeight="1">
      <c r="B498" s="136" t="s">
        <v>515</v>
      </c>
      <c r="C498" s="137">
        <v>1</v>
      </c>
      <c r="D498" s="138">
        <v>377.65047299999998</v>
      </c>
      <c r="E498" s="139" t="s">
        <v>165</v>
      </c>
    </row>
    <row r="499" spans="2:5" ht="18.75" customHeight="1">
      <c r="B499" s="136" t="s">
        <v>556</v>
      </c>
      <c r="C499" s="137">
        <v>1</v>
      </c>
      <c r="D499" s="138">
        <v>487.28800000000001</v>
      </c>
      <c r="E499" s="139" t="s">
        <v>165</v>
      </c>
    </row>
    <row r="500" spans="2:5" ht="18.75" customHeight="1">
      <c r="B500" s="136" t="s">
        <v>557</v>
      </c>
      <c r="C500" s="137">
        <v>2</v>
      </c>
      <c r="D500" s="138">
        <v>925.42399999999998</v>
      </c>
      <c r="E500" s="139" t="s">
        <v>165</v>
      </c>
    </row>
    <row r="501" spans="2:5" ht="18.75" customHeight="1">
      <c r="B501" s="136" t="s">
        <v>558</v>
      </c>
      <c r="C501" s="137">
        <v>10</v>
      </c>
      <c r="D501" s="138">
        <v>4067.7999999999997</v>
      </c>
      <c r="E501" s="139" t="s">
        <v>165</v>
      </c>
    </row>
    <row r="502" spans="2:5" ht="18.75" customHeight="1">
      <c r="B502" s="136" t="s">
        <v>558</v>
      </c>
      <c r="C502" s="137">
        <v>4</v>
      </c>
      <c r="D502" s="138">
        <v>1789.8320000000001</v>
      </c>
      <c r="E502" s="139" t="s">
        <v>165</v>
      </c>
    </row>
    <row r="503" spans="2:5" ht="18.75" customHeight="1">
      <c r="B503" s="136" t="s">
        <v>559</v>
      </c>
      <c r="C503" s="137">
        <v>1</v>
      </c>
      <c r="D503" s="138">
        <v>461.95762711899999</v>
      </c>
      <c r="E503" s="139" t="s">
        <v>165</v>
      </c>
    </row>
    <row r="504" spans="2:5" ht="18.75" customHeight="1">
      <c r="B504" s="136" t="s">
        <v>559</v>
      </c>
      <c r="C504" s="137">
        <v>1</v>
      </c>
      <c r="D504" s="138">
        <v>461.95762711899999</v>
      </c>
      <c r="E504" s="139" t="s">
        <v>165</v>
      </c>
    </row>
    <row r="505" spans="2:5" ht="18.75" customHeight="1">
      <c r="B505" s="136" t="s">
        <v>559</v>
      </c>
      <c r="C505" s="137">
        <v>1</v>
      </c>
      <c r="D505" s="138">
        <v>461.95762711899999</v>
      </c>
      <c r="E505" s="139" t="s">
        <v>165</v>
      </c>
    </row>
    <row r="506" spans="2:5" ht="18.75" customHeight="1">
      <c r="B506" s="136" t="s">
        <v>559</v>
      </c>
      <c r="C506" s="137">
        <v>1</v>
      </c>
      <c r="D506" s="138">
        <v>461.95762711859999</v>
      </c>
      <c r="E506" s="139" t="s">
        <v>165</v>
      </c>
    </row>
    <row r="507" spans="2:5" ht="18.75" customHeight="1">
      <c r="B507" s="136" t="s">
        <v>559</v>
      </c>
      <c r="C507" s="137">
        <v>1</v>
      </c>
      <c r="D507" s="138">
        <v>461.95762711859999</v>
      </c>
      <c r="E507" s="139" t="s">
        <v>165</v>
      </c>
    </row>
    <row r="508" spans="2:5" ht="18.75" customHeight="1">
      <c r="B508" s="136" t="s">
        <v>559</v>
      </c>
      <c r="C508" s="137">
        <v>1</v>
      </c>
      <c r="D508" s="138">
        <v>461.95762711859999</v>
      </c>
      <c r="E508" s="139" t="s">
        <v>165</v>
      </c>
    </row>
    <row r="509" spans="2:5" ht="18.75" customHeight="1">
      <c r="B509" s="136" t="s">
        <v>559</v>
      </c>
      <c r="C509" s="137">
        <v>1</v>
      </c>
      <c r="D509" s="138">
        <v>461.95762711859999</v>
      </c>
      <c r="E509" s="139" t="s">
        <v>165</v>
      </c>
    </row>
    <row r="510" spans="2:5" ht="18.75" customHeight="1">
      <c r="B510" s="136" t="s">
        <v>559</v>
      </c>
      <c r="C510" s="137">
        <v>1</v>
      </c>
      <c r="D510" s="138">
        <v>461.95762711859999</v>
      </c>
      <c r="E510" s="139" t="s">
        <v>165</v>
      </c>
    </row>
    <row r="511" spans="2:5" ht="18.75" customHeight="1">
      <c r="B511" s="136" t="s">
        <v>559</v>
      </c>
      <c r="C511" s="137">
        <v>1</v>
      </c>
      <c r="D511" s="138">
        <v>461.95762711859999</v>
      </c>
      <c r="E511" s="139" t="s">
        <v>165</v>
      </c>
    </row>
    <row r="512" spans="2:5" ht="18.75" customHeight="1">
      <c r="B512" s="136" t="s">
        <v>559</v>
      </c>
      <c r="C512" s="137">
        <v>1</v>
      </c>
      <c r="D512" s="138">
        <v>461.95762711859999</v>
      </c>
      <c r="E512" s="139" t="s">
        <v>165</v>
      </c>
    </row>
    <row r="513" spans="2:5" ht="18.75" customHeight="1">
      <c r="B513" s="136" t="s">
        <v>559</v>
      </c>
      <c r="C513" s="137">
        <v>1</v>
      </c>
      <c r="D513" s="138">
        <v>461.95762711859999</v>
      </c>
      <c r="E513" s="139" t="s">
        <v>165</v>
      </c>
    </row>
    <row r="514" spans="2:5" ht="18.75" customHeight="1">
      <c r="B514" s="136" t="s">
        <v>559</v>
      </c>
      <c r="C514" s="137">
        <v>1</v>
      </c>
      <c r="D514" s="138">
        <v>461.95762711859999</v>
      </c>
      <c r="E514" s="139" t="s">
        <v>165</v>
      </c>
    </row>
    <row r="515" spans="2:5" ht="18.75" customHeight="1">
      <c r="B515" s="136" t="s">
        <v>559</v>
      </c>
      <c r="C515" s="137">
        <v>1</v>
      </c>
      <c r="D515" s="138">
        <v>461.95762711859999</v>
      </c>
      <c r="E515" s="139" t="s">
        <v>165</v>
      </c>
    </row>
    <row r="516" spans="2:5" ht="18.75" customHeight="1">
      <c r="B516" s="136" t="s">
        <v>560</v>
      </c>
      <c r="C516" s="137">
        <v>1</v>
      </c>
      <c r="D516" s="138">
        <v>439.23524254799997</v>
      </c>
      <c r="E516" s="139" t="s">
        <v>165</v>
      </c>
    </row>
    <row r="517" spans="2:5" ht="18.75" customHeight="1">
      <c r="B517" s="136" t="s">
        <v>560</v>
      </c>
      <c r="C517" s="137">
        <v>1</v>
      </c>
      <c r="D517" s="138">
        <v>439.23524254799997</v>
      </c>
      <c r="E517" s="139" t="s">
        <v>165</v>
      </c>
    </row>
    <row r="518" spans="2:5" ht="18.75" customHeight="1">
      <c r="B518" s="136" t="s">
        <v>560</v>
      </c>
      <c r="C518" s="137">
        <v>1</v>
      </c>
      <c r="D518" s="138">
        <v>439.23524254799997</v>
      </c>
      <c r="E518" s="139" t="s">
        <v>165</v>
      </c>
    </row>
    <row r="519" spans="2:5" ht="18.75" customHeight="1">
      <c r="B519" s="136" t="s">
        <v>560</v>
      </c>
      <c r="C519" s="137">
        <v>1</v>
      </c>
      <c r="D519" s="138">
        <v>439.23524254799997</v>
      </c>
      <c r="E519" s="139" t="s">
        <v>165</v>
      </c>
    </row>
    <row r="520" spans="2:5" ht="18.75" customHeight="1">
      <c r="B520" s="136" t="s">
        <v>560</v>
      </c>
      <c r="C520" s="137">
        <v>1</v>
      </c>
      <c r="D520" s="138">
        <v>439.23524254799997</v>
      </c>
      <c r="E520" s="139" t="s">
        <v>165</v>
      </c>
    </row>
    <row r="521" spans="2:5" ht="18.75" customHeight="1">
      <c r="B521" s="136" t="s">
        <v>560</v>
      </c>
      <c r="C521" s="137">
        <v>1</v>
      </c>
      <c r="D521" s="138">
        <v>439.23524254799997</v>
      </c>
      <c r="E521" s="139" t="s">
        <v>165</v>
      </c>
    </row>
    <row r="522" spans="2:5" ht="18.75" customHeight="1">
      <c r="B522" s="136" t="s">
        <v>560</v>
      </c>
      <c r="C522" s="137">
        <v>1</v>
      </c>
      <c r="D522" s="138">
        <v>439.23524254799997</v>
      </c>
      <c r="E522" s="139" t="s">
        <v>165</v>
      </c>
    </row>
    <row r="523" spans="2:5" ht="18.75" customHeight="1">
      <c r="B523" s="136" t="s">
        <v>560</v>
      </c>
      <c r="C523" s="137">
        <v>1</v>
      </c>
      <c r="D523" s="138">
        <v>439.23524254799997</v>
      </c>
      <c r="E523" s="139" t="s">
        <v>165</v>
      </c>
    </row>
    <row r="524" spans="2:5" ht="18.75" customHeight="1">
      <c r="B524" s="136" t="s">
        <v>560</v>
      </c>
      <c r="C524" s="137">
        <v>1</v>
      </c>
      <c r="D524" s="138">
        <v>439.23524254799997</v>
      </c>
      <c r="E524" s="139" t="s">
        <v>165</v>
      </c>
    </row>
    <row r="525" spans="2:5" ht="18.75" customHeight="1">
      <c r="B525" s="136" t="s">
        <v>560</v>
      </c>
      <c r="C525" s="137">
        <v>1</v>
      </c>
      <c r="D525" s="138">
        <v>439.23524254799997</v>
      </c>
      <c r="E525" s="139" t="s">
        <v>165</v>
      </c>
    </row>
    <row r="526" spans="2:5" ht="18.75" customHeight="1">
      <c r="B526" s="136" t="s">
        <v>560</v>
      </c>
      <c r="C526" s="137">
        <v>1</v>
      </c>
      <c r="D526" s="138">
        <v>439.23524254799997</v>
      </c>
      <c r="E526" s="139" t="s">
        <v>165</v>
      </c>
    </row>
    <row r="527" spans="2:5" ht="18.75" customHeight="1">
      <c r="B527" s="136" t="s">
        <v>560</v>
      </c>
      <c r="C527" s="137">
        <v>1</v>
      </c>
      <c r="D527" s="138">
        <v>439.23524254799997</v>
      </c>
      <c r="E527" s="139" t="s">
        <v>165</v>
      </c>
    </row>
    <row r="528" spans="2:5" ht="18.75" customHeight="1">
      <c r="B528" s="136" t="s">
        <v>560</v>
      </c>
      <c r="C528" s="137">
        <v>1</v>
      </c>
      <c r="D528" s="138">
        <v>439.23524254799997</v>
      </c>
      <c r="E528" s="139" t="s">
        <v>165</v>
      </c>
    </row>
    <row r="529" spans="2:5" ht="18.75" customHeight="1">
      <c r="B529" s="136" t="s">
        <v>560</v>
      </c>
      <c r="C529" s="137">
        <v>1</v>
      </c>
      <c r="D529" s="138">
        <v>439.23524254799997</v>
      </c>
      <c r="E529" s="139" t="s">
        <v>165</v>
      </c>
    </row>
    <row r="530" spans="2:5" ht="18.75" customHeight="1">
      <c r="B530" s="136" t="s">
        <v>560</v>
      </c>
      <c r="C530" s="137">
        <v>1</v>
      </c>
      <c r="D530" s="138">
        <v>439.23524254799997</v>
      </c>
      <c r="E530" s="139" t="s">
        <v>165</v>
      </c>
    </row>
    <row r="531" spans="2:5" ht="18.75" customHeight="1">
      <c r="B531" s="136" t="s">
        <v>560</v>
      </c>
      <c r="C531" s="137">
        <v>1</v>
      </c>
      <c r="D531" s="138">
        <v>439.23524254799997</v>
      </c>
      <c r="E531" s="139" t="s">
        <v>165</v>
      </c>
    </row>
    <row r="532" spans="2:5" ht="18.75" customHeight="1">
      <c r="B532" s="136" t="s">
        <v>560</v>
      </c>
      <c r="C532" s="137">
        <v>1</v>
      </c>
      <c r="D532" s="138">
        <v>439.23524254799997</v>
      </c>
      <c r="E532" s="139" t="s">
        <v>165</v>
      </c>
    </row>
    <row r="533" spans="2:5" ht="18.75" customHeight="1">
      <c r="B533" s="136" t="s">
        <v>560</v>
      </c>
      <c r="C533" s="137">
        <v>1</v>
      </c>
      <c r="D533" s="138">
        <v>439.23524254799997</v>
      </c>
      <c r="E533" s="139" t="s">
        <v>165</v>
      </c>
    </row>
    <row r="534" spans="2:5" ht="18.75" customHeight="1">
      <c r="B534" s="136" t="s">
        <v>560</v>
      </c>
      <c r="C534" s="137">
        <v>1</v>
      </c>
      <c r="D534" s="138">
        <v>439.23524254799997</v>
      </c>
      <c r="E534" s="139" t="s">
        <v>165</v>
      </c>
    </row>
    <row r="535" spans="2:5" ht="18.75" customHeight="1">
      <c r="B535" s="136" t="s">
        <v>560</v>
      </c>
      <c r="C535" s="137">
        <v>1</v>
      </c>
      <c r="D535" s="138">
        <v>439.23524254799997</v>
      </c>
      <c r="E535" s="139" t="s">
        <v>165</v>
      </c>
    </row>
    <row r="536" spans="2:5" ht="18.75" customHeight="1">
      <c r="B536" s="136" t="s">
        <v>560</v>
      </c>
      <c r="C536" s="137">
        <v>1</v>
      </c>
      <c r="D536" s="138">
        <v>439.23524254799997</v>
      </c>
      <c r="E536" s="139" t="s">
        <v>165</v>
      </c>
    </row>
    <row r="537" spans="2:5" ht="18.75" customHeight="1">
      <c r="B537" s="136" t="s">
        <v>560</v>
      </c>
      <c r="C537" s="137">
        <v>1</v>
      </c>
      <c r="D537" s="138">
        <v>439.23524254799997</v>
      </c>
      <c r="E537" s="139" t="s">
        <v>165</v>
      </c>
    </row>
    <row r="538" spans="2:5" ht="18.75" customHeight="1">
      <c r="B538" s="136" t="s">
        <v>514</v>
      </c>
      <c r="C538" s="137">
        <v>1</v>
      </c>
      <c r="D538" s="138">
        <v>94.210323575000004</v>
      </c>
      <c r="E538" s="139" t="s">
        <v>165</v>
      </c>
    </row>
    <row r="539" spans="2:5" ht="18.75" customHeight="1">
      <c r="B539" s="136" t="s">
        <v>514</v>
      </c>
      <c r="C539" s="137">
        <v>1</v>
      </c>
      <c r="D539" s="138">
        <v>94.210323575000004</v>
      </c>
      <c r="E539" s="139" t="s">
        <v>165</v>
      </c>
    </row>
    <row r="540" spans="2:5" ht="18.75" customHeight="1">
      <c r="B540" s="136" t="s">
        <v>514</v>
      </c>
      <c r="C540" s="137">
        <v>1</v>
      </c>
      <c r="D540" s="138">
        <v>94.210323575000004</v>
      </c>
      <c r="E540" s="139" t="s">
        <v>165</v>
      </c>
    </row>
    <row r="541" spans="2:5" ht="18.75" customHeight="1">
      <c r="B541" s="136" t="s">
        <v>514</v>
      </c>
      <c r="C541" s="137">
        <v>1</v>
      </c>
      <c r="D541" s="138">
        <v>94.210323575000004</v>
      </c>
      <c r="E541" s="139" t="s">
        <v>165</v>
      </c>
    </row>
    <row r="542" spans="2:5" ht="18.75" customHeight="1">
      <c r="B542" s="136" t="s">
        <v>514</v>
      </c>
      <c r="C542" s="137">
        <v>1</v>
      </c>
      <c r="D542" s="138">
        <v>94.210323575000004</v>
      </c>
      <c r="E542" s="139" t="s">
        <v>165</v>
      </c>
    </row>
    <row r="543" spans="2:5" ht="18.75" customHeight="1">
      <c r="B543" s="136" t="s">
        <v>514</v>
      </c>
      <c r="C543" s="137">
        <v>1</v>
      </c>
      <c r="D543" s="138">
        <v>94.210323575000004</v>
      </c>
      <c r="E543" s="139" t="s">
        <v>165</v>
      </c>
    </row>
    <row r="544" spans="2:5" ht="18.75" customHeight="1">
      <c r="B544" s="136" t="s">
        <v>514</v>
      </c>
      <c r="C544" s="137">
        <v>1</v>
      </c>
      <c r="D544" s="138">
        <v>94.210323575000004</v>
      </c>
      <c r="E544" s="139" t="s">
        <v>165</v>
      </c>
    </row>
    <row r="545" spans="2:5" ht="18.75" customHeight="1">
      <c r="B545" s="136" t="s">
        <v>514</v>
      </c>
      <c r="C545" s="137">
        <v>1</v>
      </c>
      <c r="D545" s="138">
        <v>94.210323575000004</v>
      </c>
      <c r="E545" s="139" t="s">
        <v>165</v>
      </c>
    </row>
    <row r="546" spans="2:5" ht="18.75" customHeight="1">
      <c r="B546" s="136" t="s">
        <v>561</v>
      </c>
      <c r="C546" s="137">
        <v>1</v>
      </c>
      <c r="D546" s="138">
        <v>76.177999999999997</v>
      </c>
      <c r="E546" s="139" t="s">
        <v>165</v>
      </c>
    </row>
    <row r="547" spans="2:5" ht="18.75" customHeight="1">
      <c r="B547" s="136" t="s">
        <v>561</v>
      </c>
      <c r="C547" s="137">
        <v>1</v>
      </c>
      <c r="D547" s="138">
        <v>76.177999999999997</v>
      </c>
      <c r="E547" s="139" t="s">
        <v>165</v>
      </c>
    </row>
    <row r="548" spans="2:5" ht="18.75" customHeight="1">
      <c r="B548" s="136" t="s">
        <v>561</v>
      </c>
      <c r="C548" s="137">
        <v>1</v>
      </c>
      <c r="D548" s="138">
        <v>76.177999999999997</v>
      </c>
      <c r="E548" s="139" t="s">
        <v>165</v>
      </c>
    </row>
    <row r="549" spans="2:5" ht="18.75" customHeight="1">
      <c r="B549" s="136" t="s">
        <v>561</v>
      </c>
      <c r="C549" s="137">
        <v>1</v>
      </c>
      <c r="D549" s="138">
        <v>76.177999999999997</v>
      </c>
      <c r="E549" s="139" t="s">
        <v>165</v>
      </c>
    </row>
    <row r="550" spans="2:5" ht="18.75" customHeight="1">
      <c r="B550" s="136" t="s">
        <v>561</v>
      </c>
      <c r="C550" s="137">
        <v>1</v>
      </c>
      <c r="D550" s="138">
        <v>76.177999999999997</v>
      </c>
      <c r="E550" s="139" t="s">
        <v>165</v>
      </c>
    </row>
    <row r="551" spans="2:5" ht="18.75" customHeight="1">
      <c r="B551" s="136" t="s">
        <v>561</v>
      </c>
      <c r="C551" s="137">
        <v>1</v>
      </c>
      <c r="D551" s="138">
        <v>76.177999999999997</v>
      </c>
      <c r="E551" s="139" t="s">
        <v>165</v>
      </c>
    </row>
    <row r="552" spans="2:5" ht="18.75" customHeight="1">
      <c r="B552" s="136" t="s">
        <v>561</v>
      </c>
      <c r="C552" s="137">
        <v>1</v>
      </c>
      <c r="D552" s="138">
        <v>76.177999999999997</v>
      </c>
      <c r="E552" s="139" t="s">
        <v>165</v>
      </c>
    </row>
    <row r="553" spans="2:5" ht="18.75" customHeight="1">
      <c r="B553" s="136" t="s">
        <v>561</v>
      </c>
      <c r="C553" s="137">
        <v>1</v>
      </c>
      <c r="D553" s="138">
        <v>76.177999999999997</v>
      </c>
      <c r="E553" s="139" t="s">
        <v>165</v>
      </c>
    </row>
    <row r="554" spans="2:5" ht="18.75" customHeight="1">
      <c r="B554" s="136" t="s">
        <v>561</v>
      </c>
      <c r="C554" s="137">
        <v>1</v>
      </c>
      <c r="D554" s="138">
        <v>76.177999999999997</v>
      </c>
      <c r="E554" s="139" t="s">
        <v>165</v>
      </c>
    </row>
    <row r="555" spans="2:5" ht="18.75" customHeight="1">
      <c r="B555" s="136" t="s">
        <v>561</v>
      </c>
      <c r="C555" s="137">
        <v>1</v>
      </c>
      <c r="D555" s="138">
        <v>76.177999999999997</v>
      </c>
      <c r="E555" s="139" t="s">
        <v>165</v>
      </c>
    </row>
    <row r="556" spans="2:5" ht="18.75" customHeight="1">
      <c r="B556" s="136" t="s">
        <v>561</v>
      </c>
      <c r="C556" s="137">
        <v>1</v>
      </c>
      <c r="D556" s="138">
        <v>76.177999999999997</v>
      </c>
      <c r="E556" s="139" t="s">
        <v>165</v>
      </c>
    </row>
    <row r="557" spans="2:5" ht="18.75" customHeight="1">
      <c r="B557" s="136" t="s">
        <v>561</v>
      </c>
      <c r="C557" s="137">
        <v>1</v>
      </c>
      <c r="D557" s="138">
        <v>76.177999999999997</v>
      </c>
      <c r="E557" s="139" t="s">
        <v>165</v>
      </c>
    </row>
    <row r="558" spans="2:5" ht="18.75" customHeight="1">
      <c r="B558" s="136" t="s">
        <v>562</v>
      </c>
      <c r="C558" s="137">
        <v>1</v>
      </c>
      <c r="D558" s="138">
        <v>188.420762712</v>
      </c>
      <c r="E558" s="139" t="s">
        <v>165</v>
      </c>
    </row>
    <row r="559" spans="2:5" ht="18.75" customHeight="1">
      <c r="B559" s="136" t="s">
        <v>562</v>
      </c>
      <c r="C559" s="137">
        <v>1</v>
      </c>
      <c r="D559" s="138">
        <v>188.420762712</v>
      </c>
      <c r="E559" s="139" t="s">
        <v>165</v>
      </c>
    </row>
    <row r="560" spans="2:5" ht="18.75" customHeight="1">
      <c r="B560" s="136" t="s">
        <v>562</v>
      </c>
      <c r="C560" s="137">
        <v>1</v>
      </c>
      <c r="D560" s="138">
        <v>188.420762712</v>
      </c>
      <c r="E560" s="139" t="s">
        <v>165</v>
      </c>
    </row>
    <row r="561" spans="2:5" ht="18.75" customHeight="1">
      <c r="B561" s="136" t="s">
        <v>562</v>
      </c>
      <c r="C561" s="137">
        <v>1</v>
      </c>
      <c r="D561" s="138">
        <v>188.420762712</v>
      </c>
      <c r="E561" s="139" t="s">
        <v>165</v>
      </c>
    </row>
    <row r="562" spans="2:5" ht="18.75" customHeight="1">
      <c r="B562" s="136" t="s">
        <v>562</v>
      </c>
      <c r="C562" s="137">
        <v>1</v>
      </c>
      <c r="D562" s="138">
        <v>188.420762712</v>
      </c>
      <c r="E562" s="139" t="s">
        <v>165</v>
      </c>
    </row>
    <row r="563" spans="2:5" ht="18.75" customHeight="1">
      <c r="B563" s="136" t="s">
        <v>562</v>
      </c>
      <c r="C563" s="137">
        <v>1</v>
      </c>
      <c r="D563" s="138">
        <v>188.420762712</v>
      </c>
      <c r="E563" s="139" t="s">
        <v>165</v>
      </c>
    </row>
    <row r="564" spans="2:5" ht="18.75" customHeight="1">
      <c r="B564" s="136" t="s">
        <v>562</v>
      </c>
      <c r="C564" s="137">
        <v>1</v>
      </c>
      <c r="D564" s="138">
        <v>188.420762712</v>
      </c>
      <c r="E564" s="139" t="s">
        <v>165</v>
      </c>
    </row>
    <row r="565" spans="2:5" ht="18.75" customHeight="1">
      <c r="B565" s="136" t="s">
        <v>562</v>
      </c>
      <c r="C565" s="137">
        <v>1</v>
      </c>
      <c r="D565" s="138">
        <v>188.420762712</v>
      </c>
      <c r="E565" s="139" t="s">
        <v>165</v>
      </c>
    </row>
    <row r="566" spans="2:5" ht="18.75" customHeight="1">
      <c r="B566" s="136" t="s">
        <v>562</v>
      </c>
      <c r="C566" s="137">
        <v>1</v>
      </c>
      <c r="D566" s="138">
        <v>188.420762712</v>
      </c>
      <c r="E566" s="139" t="s">
        <v>165</v>
      </c>
    </row>
    <row r="567" spans="2:5" ht="18.75" customHeight="1">
      <c r="B567" s="136" t="s">
        <v>562</v>
      </c>
      <c r="C567" s="137">
        <v>1</v>
      </c>
      <c r="D567" s="138">
        <v>188.420762712</v>
      </c>
      <c r="E567" s="139" t="s">
        <v>165</v>
      </c>
    </row>
    <row r="568" spans="2:5" ht="18.75" customHeight="1">
      <c r="B568" s="136" t="s">
        <v>562</v>
      </c>
      <c r="C568" s="137">
        <v>1</v>
      </c>
      <c r="D568" s="138">
        <v>188.420762712</v>
      </c>
      <c r="E568" s="139" t="s">
        <v>165</v>
      </c>
    </row>
    <row r="569" spans="2:5" ht="18.75" customHeight="1">
      <c r="B569" s="136" t="s">
        <v>562</v>
      </c>
      <c r="C569" s="137">
        <v>1</v>
      </c>
      <c r="D569" s="138">
        <v>188.420762712</v>
      </c>
      <c r="E569" s="139" t="s">
        <v>165</v>
      </c>
    </row>
    <row r="570" spans="2:5" ht="18.75" customHeight="1">
      <c r="B570" s="136" t="s">
        <v>562</v>
      </c>
      <c r="C570" s="137">
        <v>1</v>
      </c>
      <c r="D570" s="138">
        <v>188.420762712</v>
      </c>
      <c r="E570" s="139" t="s">
        <v>165</v>
      </c>
    </row>
    <row r="571" spans="2:5" ht="18.75" customHeight="1">
      <c r="B571" s="136" t="s">
        <v>562</v>
      </c>
      <c r="C571" s="137">
        <v>1</v>
      </c>
      <c r="D571" s="138">
        <v>188.420762712</v>
      </c>
      <c r="E571" s="139" t="s">
        <v>165</v>
      </c>
    </row>
    <row r="572" spans="2:5" ht="18.75" customHeight="1">
      <c r="B572" s="136" t="s">
        <v>562</v>
      </c>
      <c r="C572" s="137">
        <v>1</v>
      </c>
      <c r="D572" s="138">
        <v>188.420762712</v>
      </c>
      <c r="E572" s="139" t="s">
        <v>165</v>
      </c>
    </row>
    <row r="573" spans="2:5" ht="18.75" customHeight="1">
      <c r="B573" s="136" t="s">
        <v>562</v>
      </c>
      <c r="C573" s="137">
        <v>1</v>
      </c>
      <c r="D573" s="138">
        <v>188.420762712</v>
      </c>
      <c r="E573" s="139" t="s">
        <v>165</v>
      </c>
    </row>
    <row r="574" spans="2:5" ht="18.75" customHeight="1">
      <c r="B574" s="136" t="s">
        <v>562</v>
      </c>
      <c r="C574" s="137">
        <v>1</v>
      </c>
      <c r="D574" s="138">
        <v>188.420762712</v>
      </c>
      <c r="E574" s="139" t="s">
        <v>165</v>
      </c>
    </row>
    <row r="575" spans="2:5" ht="18.75" customHeight="1">
      <c r="B575" s="136" t="s">
        <v>562</v>
      </c>
      <c r="C575" s="137">
        <v>1</v>
      </c>
      <c r="D575" s="138">
        <v>188.420762712</v>
      </c>
      <c r="E575" s="139" t="s">
        <v>165</v>
      </c>
    </row>
    <row r="576" spans="2:5" ht="18.75" customHeight="1">
      <c r="B576" s="136" t="s">
        <v>562</v>
      </c>
      <c r="C576" s="137">
        <v>1</v>
      </c>
      <c r="D576" s="138">
        <v>188.420762712</v>
      </c>
      <c r="E576" s="139" t="s">
        <v>165</v>
      </c>
    </row>
    <row r="577" spans="2:5" ht="18.75" customHeight="1">
      <c r="B577" s="136" t="s">
        <v>562</v>
      </c>
      <c r="C577" s="137">
        <v>1</v>
      </c>
      <c r="D577" s="138">
        <v>188.420762712</v>
      </c>
      <c r="E577" s="139" t="s">
        <v>165</v>
      </c>
    </row>
    <row r="578" spans="2:5" ht="18.75" customHeight="1">
      <c r="B578" s="136" t="s">
        <v>511</v>
      </c>
      <c r="C578" s="137">
        <v>1</v>
      </c>
      <c r="D578" s="138">
        <v>205.9325</v>
      </c>
      <c r="E578" s="139" t="s">
        <v>165</v>
      </c>
    </row>
    <row r="579" spans="2:5" ht="18.75" customHeight="1">
      <c r="B579" s="136" t="s">
        <v>511</v>
      </c>
      <c r="C579" s="137">
        <v>1</v>
      </c>
      <c r="D579" s="138">
        <v>205.9325</v>
      </c>
      <c r="E579" s="139" t="s">
        <v>165</v>
      </c>
    </row>
    <row r="580" spans="2:5" ht="18.75" customHeight="1">
      <c r="B580" s="136" t="s">
        <v>511</v>
      </c>
      <c r="C580" s="137">
        <v>1</v>
      </c>
      <c r="D580" s="138">
        <v>205.9325</v>
      </c>
      <c r="E580" s="139" t="s">
        <v>165</v>
      </c>
    </row>
    <row r="581" spans="2:5" ht="18.75" customHeight="1">
      <c r="B581" s="136" t="s">
        <v>511</v>
      </c>
      <c r="C581" s="137">
        <v>1</v>
      </c>
      <c r="D581" s="138">
        <v>205.9325</v>
      </c>
      <c r="E581" s="139" t="s">
        <v>165</v>
      </c>
    </row>
    <row r="582" spans="2:5" ht="18.75" customHeight="1">
      <c r="B582" s="136" t="s">
        <v>511</v>
      </c>
      <c r="C582" s="137">
        <v>1</v>
      </c>
      <c r="D582" s="138">
        <v>205.9325</v>
      </c>
      <c r="E582" s="139" t="s">
        <v>165</v>
      </c>
    </row>
    <row r="583" spans="2:5" ht="18.75" customHeight="1">
      <c r="B583" s="136" t="s">
        <v>511</v>
      </c>
      <c r="C583" s="137">
        <v>1</v>
      </c>
      <c r="D583" s="138">
        <v>205.9325</v>
      </c>
      <c r="E583" s="139" t="s">
        <v>165</v>
      </c>
    </row>
    <row r="584" spans="2:5" ht="18.75" customHeight="1">
      <c r="B584" s="136" t="s">
        <v>563</v>
      </c>
      <c r="C584" s="137">
        <v>1</v>
      </c>
      <c r="D584" s="138">
        <v>265.82881355900003</v>
      </c>
      <c r="E584" s="139" t="s">
        <v>165</v>
      </c>
    </row>
    <row r="585" spans="2:5" ht="18.75" customHeight="1">
      <c r="B585" s="136" t="s">
        <v>563</v>
      </c>
      <c r="C585" s="137">
        <v>1</v>
      </c>
      <c r="D585" s="138">
        <v>265.82881355900003</v>
      </c>
      <c r="E585" s="139" t="s">
        <v>165</v>
      </c>
    </row>
    <row r="586" spans="2:5" ht="18.75" customHeight="1">
      <c r="B586" s="136" t="s">
        <v>563</v>
      </c>
      <c r="C586" s="137">
        <v>1</v>
      </c>
      <c r="D586" s="138">
        <v>265.82881355900003</v>
      </c>
      <c r="E586" s="139" t="s">
        <v>165</v>
      </c>
    </row>
    <row r="587" spans="2:5" ht="18.75" customHeight="1">
      <c r="B587" s="136" t="s">
        <v>513</v>
      </c>
      <c r="C587" s="137">
        <v>1</v>
      </c>
      <c r="D587" s="138">
        <v>194.06783329999999</v>
      </c>
      <c r="E587" s="139" t="s">
        <v>165</v>
      </c>
    </row>
    <row r="588" spans="2:5" ht="18.75" customHeight="1">
      <c r="B588" s="136" t="s">
        <v>513</v>
      </c>
      <c r="C588" s="137">
        <v>1</v>
      </c>
      <c r="D588" s="138">
        <v>194.06783329999999</v>
      </c>
      <c r="E588" s="139" t="s">
        <v>165</v>
      </c>
    </row>
    <row r="589" spans="2:5" ht="18.75" customHeight="1">
      <c r="B589" s="136" t="s">
        <v>513</v>
      </c>
      <c r="C589" s="137">
        <v>1</v>
      </c>
      <c r="D589" s="138">
        <v>194.06783329999999</v>
      </c>
      <c r="E589" s="139" t="s">
        <v>165</v>
      </c>
    </row>
    <row r="590" spans="2:5" ht="18.75" customHeight="1">
      <c r="B590" s="136" t="s">
        <v>513</v>
      </c>
      <c r="C590" s="137">
        <v>1</v>
      </c>
      <c r="D590" s="138">
        <v>194.06783329999999</v>
      </c>
      <c r="E590" s="139" t="s">
        <v>165</v>
      </c>
    </row>
    <row r="591" spans="2:5" ht="18.75" customHeight="1">
      <c r="B591" s="136" t="s">
        <v>513</v>
      </c>
      <c r="C591" s="137">
        <v>1</v>
      </c>
      <c r="D591" s="138">
        <v>194.06783329999999</v>
      </c>
      <c r="E591" s="139" t="s">
        <v>165</v>
      </c>
    </row>
    <row r="592" spans="2:5" ht="18.75" customHeight="1">
      <c r="B592" s="136" t="s">
        <v>513</v>
      </c>
      <c r="C592" s="137">
        <v>1</v>
      </c>
      <c r="D592" s="138">
        <v>194.06783329999999</v>
      </c>
      <c r="E592" s="139" t="s">
        <v>165</v>
      </c>
    </row>
    <row r="593" spans="2:5" ht="18.75" customHeight="1">
      <c r="B593" s="136" t="s">
        <v>513</v>
      </c>
      <c r="C593" s="137">
        <v>1</v>
      </c>
      <c r="D593" s="138">
        <v>194.06783329999999</v>
      </c>
      <c r="E593" s="139" t="s">
        <v>165</v>
      </c>
    </row>
    <row r="594" spans="2:5" ht="18.75" customHeight="1">
      <c r="B594" s="136" t="s">
        <v>513</v>
      </c>
      <c r="C594" s="137">
        <v>1</v>
      </c>
      <c r="D594" s="138">
        <v>194.06783329999999</v>
      </c>
      <c r="E594" s="139" t="s">
        <v>165</v>
      </c>
    </row>
    <row r="595" spans="2:5" ht="18.75" customHeight="1">
      <c r="B595" s="136" t="s">
        <v>513</v>
      </c>
      <c r="C595" s="137">
        <v>1</v>
      </c>
      <c r="D595" s="138">
        <v>194.06783329999999</v>
      </c>
      <c r="E595" s="139" t="s">
        <v>165</v>
      </c>
    </row>
    <row r="596" spans="2:5" ht="18.75" customHeight="1">
      <c r="B596" s="136" t="s">
        <v>513</v>
      </c>
      <c r="C596" s="137">
        <v>1</v>
      </c>
      <c r="D596" s="138">
        <v>194.06783329999999</v>
      </c>
      <c r="E596" s="139" t="s">
        <v>165</v>
      </c>
    </row>
    <row r="597" spans="2:5" ht="18.75" customHeight="1">
      <c r="B597" s="136" t="s">
        <v>513</v>
      </c>
      <c r="C597" s="137">
        <v>1</v>
      </c>
      <c r="D597" s="138">
        <v>194.06783329999999</v>
      </c>
      <c r="E597" s="139" t="s">
        <v>165</v>
      </c>
    </row>
    <row r="598" spans="2:5" ht="18.75" customHeight="1">
      <c r="B598" s="136" t="s">
        <v>513</v>
      </c>
      <c r="C598" s="137">
        <v>1</v>
      </c>
      <c r="D598" s="138">
        <v>194.06783329999999</v>
      </c>
      <c r="E598" s="139" t="s">
        <v>165</v>
      </c>
    </row>
    <row r="599" spans="2:5" ht="18.75" customHeight="1">
      <c r="B599" s="136" t="s">
        <v>513</v>
      </c>
      <c r="C599" s="137">
        <v>1</v>
      </c>
      <c r="D599" s="138">
        <v>194.06783329999999</v>
      </c>
      <c r="E599" s="139" t="s">
        <v>165</v>
      </c>
    </row>
    <row r="600" spans="2:5" ht="18.75" customHeight="1">
      <c r="B600" s="136" t="s">
        <v>513</v>
      </c>
      <c r="C600" s="137">
        <v>1</v>
      </c>
      <c r="D600" s="138">
        <v>194.06783329999999</v>
      </c>
      <c r="E600" s="139" t="s">
        <v>165</v>
      </c>
    </row>
    <row r="601" spans="2:5" ht="18.75" customHeight="1">
      <c r="B601" s="136" t="s">
        <v>513</v>
      </c>
      <c r="C601" s="137">
        <v>1</v>
      </c>
      <c r="D601" s="138">
        <v>194.06783329999999</v>
      </c>
      <c r="E601" s="139" t="s">
        <v>165</v>
      </c>
    </row>
    <row r="602" spans="2:5" ht="18.75" customHeight="1">
      <c r="B602" s="136" t="s">
        <v>513</v>
      </c>
      <c r="C602" s="137">
        <v>1</v>
      </c>
      <c r="D602" s="138">
        <v>194.06783329999999</v>
      </c>
      <c r="E602" s="139" t="s">
        <v>165</v>
      </c>
    </row>
    <row r="603" spans="2:5" ht="18.75" customHeight="1">
      <c r="B603" s="136" t="s">
        <v>513</v>
      </c>
      <c r="C603" s="137">
        <v>1</v>
      </c>
      <c r="D603" s="138">
        <v>194.06783329999999</v>
      </c>
      <c r="E603" s="139" t="s">
        <v>165</v>
      </c>
    </row>
    <row r="604" spans="2:5" ht="18.75" customHeight="1">
      <c r="B604" s="136" t="s">
        <v>513</v>
      </c>
      <c r="C604" s="137">
        <v>1</v>
      </c>
      <c r="D604" s="138">
        <v>194.06783329999999</v>
      </c>
      <c r="E604" s="139" t="s">
        <v>165</v>
      </c>
    </row>
    <row r="605" spans="2:5" ht="18.75" customHeight="1">
      <c r="B605" s="136" t="s">
        <v>513</v>
      </c>
      <c r="C605" s="137">
        <v>1</v>
      </c>
      <c r="D605" s="138">
        <v>194.06783329999999</v>
      </c>
      <c r="E605" s="139" t="s">
        <v>165</v>
      </c>
    </row>
    <row r="606" spans="2:5" ht="18.75" customHeight="1">
      <c r="B606" s="136" t="s">
        <v>513</v>
      </c>
      <c r="C606" s="137">
        <v>1</v>
      </c>
      <c r="D606" s="138">
        <v>194.06783329999999</v>
      </c>
      <c r="E606" s="139" t="s">
        <v>165</v>
      </c>
    </row>
    <row r="607" spans="2:5" ht="18.75" customHeight="1">
      <c r="B607" s="136" t="s">
        <v>513</v>
      </c>
      <c r="C607" s="137">
        <v>1</v>
      </c>
      <c r="D607" s="138">
        <v>194.06783329999999</v>
      </c>
      <c r="E607" s="139" t="s">
        <v>165</v>
      </c>
    </row>
    <row r="608" spans="2:5" ht="18.75" customHeight="1">
      <c r="B608" s="136" t="s">
        <v>513</v>
      </c>
      <c r="C608" s="137">
        <v>1</v>
      </c>
      <c r="D608" s="138">
        <v>194.06783329999999</v>
      </c>
      <c r="E608" s="139" t="s">
        <v>165</v>
      </c>
    </row>
    <row r="609" spans="2:5" ht="18.75" customHeight="1">
      <c r="B609" s="136" t="s">
        <v>513</v>
      </c>
      <c r="C609" s="137">
        <v>1</v>
      </c>
      <c r="D609" s="138">
        <v>194.06783329999999</v>
      </c>
      <c r="E609" s="139" t="s">
        <v>165</v>
      </c>
    </row>
    <row r="610" spans="2:5" ht="18.75" customHeight="1">
      <c r="B610" s="136" t="s">
        <v>513</v>
      </c>
      <c r="C610" s="137">
        <v>1</v>
      </c>
      <c r="D610" s="138">
        <v>194.06783329999999</v>
      </c>
      <c r="E610" s="139" t="s">
        <v>165</v>
      </c>
    </row>
    <row r="611" spans="2:5" ht="18.75" customHeight="1">
      <c r="B611" s="136" t="s">
        <v>513</v>
      </c>
      <c r="C611" s="137">
        <v>1</v>
      </c>
      <c r="D611" s="138">
        <v>194.06783329999999</v>
      </c>
      <c r="E611" s="139" t="s">
        <v>165</v>
      </c>
    </row>
    <row r="612" spans="2:5" ht="18.75" customHeight="1">
      <c r="B612" s="136" t="s">
        <v>513</v>
      </c>
      <c r="C612" s="137">
        <v>1</v>
      </c>
      <c r="D612" s="138">
        <v>194.06783329999999</v>
      </c>
      <c r="E612" s="139" t="s">
        <v>165</v>
      </c>
    </row>
    <row r="613" spans="2:5" ht="18.75" customHeight="1">
      <c r="B613" s="136" t="s">
        <v>513</v>
      </c>
      <c r="C613" s="137">
        <v>1</v>
      </c>
      <c r="D613" s="138">
        <v>194.06783329999999</v>
      </c>
      <c r="E613" s="139" t="s">
        <v>165</v>
      </c>
    </row>
    <row r="614" spans="2:5" ht="18.75" customHeight="1">
      <c r="B614" s="136" t="s">
        <v>513</v>
      </c>
      <c r="C614" s="137">
        <v>1</v>
      </c>
      <c r="D614" s="138">
        <v>194.06783329999999</v>
      </c>
      <c r="E614" s="139" t="s">
        <v>165</v>
      </c>
    </row>
    <row r="615" spans="2:5" ht="18.75" customHeight="1">
      <c r="B615" s="136" t="s">
        <v>513</v>
      </c>
      <c r="C615" s="137">
        <v>1</v>
      </c>
      <c r="D615" s="138">
        <v>194.06783329999999</v>
      </c>
      <c r="E615" s="139" t="s">
        <v>165</v>
      </c>
    </row>
    <row r="616" spans="2:5" ht="18.75" customHeight="1">
      <c r="B616" s="136" t="s">
        <v>564</v>
      </c>
      <c r="C616" s="137">
        <v>1</v>
      </c>
      <c r="D616" s="138">
        <v>411.11200000000002</v>
      </c>
      <c r="E616" s="139" t="s">
        <v>165</v>
      </c>
    </row>
    <row r="617" spans="2:5" ht="18.75" customHeight="1">
      <c r="B617" s="136" t="s">
        <v>564</v>
      </c>
      <c r="C617" s="137">
        <v>1</v>
      </c>
      <c r="D617" s="138">
        <v>411.11200000000002</v>
      </c>
      <c r="E617" s="139" t="s">
        <v>165</v>
      </c>
    </row>
    <row r="618" spans="2:5" ht="18.75" customHeight="1">
      <c r="B618" s="136" t="s">
        <v>565</v>
      </c>
      <c r="C618" s="137">
        <v>1</v>
      </c>
      <c r="D618" s="138">
        <v>345.73559322</v>
      </c>
      <c r="E618" s="139" t="s">
        <v>165</v>
      </c>
    </row>
    <row r="619" spans="2:5" ht="18.75" customHeight="1">
      <c r="B619" s="136" t="s">
        <v>565</v>
      </c>
      <c r="C619" s="137">
        <v>1</v>
      </c>
      <c r="D619" s="138">
        <v>345.73559322</v>
      </c>
      <c r="E619" s="139" t="s">
        <v>165</v>
      </c>
    </row>
    <row r="620" spans="2:5" ht="18.75" customHeight="1">
      <c r="B620" s="136" t="s">
        <v>565</v>
      </c>
      <c r="C620" s="137">
        <v>1</v>
      </c>
      <c r="D620" s="138">
        <v>345.73559322</v>
      </c>
      <c r="E620" s="139" t="s">
        <v>165</v>
      </c>
    </row>
    <row r="621" spans="2:5" ht="18.75" customHeight="1">
      <c r="B621" s="136" t="s">
        <v>566</v>
      </c>
      <c r="C621" s="137">
        <v>1</v>
      </c>
      <c r="D621" s="138">
        <v>250</v>
      </c>
      <c r="E621" s="139" t="s">
        <v>165</v>
      </c>
    </row>
    <row r="622" spans="2:5" ht="18.75" customHeight="1">
      <c r="B622" s="136" t="s">
        <v>567</v>
      </c>
      <c r="C622" s="137">
        <v>1</v>
      </c>
      <c r="D622" s="138">
        <v>354.23700000000002</v>
      </c>
      <c r="E622" s="139" t="s">
        <v>165</v>
      </c>
    </row>
    <row r="623" spans="2:5" ht="18.75" customHeight="1">
      <c r="B623" s="136" t="s">
        <v>568</v>
      </c>
      <c r="C623" s="137">
        <v>1</v>
      </c>
      <c r="D623" s="138">
        <v>279.15300000000002</v>
      </c>
      <c r="E623" s="139" t="s">
        <v>165</v>
      </c>
    </row>
    <row r="624" spans="2:5" ht="18.75" customHeight="1">
      <c r="B624" s="136" t="s">
        <v>569</v>
      </c>
      <c r="C624" s="137">
        <v>1</v>
      </c>
      <c r="D624" s="138">
        <v>295.597596555</v>
      </c>
      <c r="E624" s="139" t="s">
        <v>165</v>
      </c>
    </row>
    <row r="625" spans="2:5" ht="18.75" customHeight="1">
      <c r="B625" s="136" t="s">
        <v>569</v>
      </c>
      <c r="C625" s="137">
        <v>1</v>
      </c>
      <c r="D625" s="138">
        <v>295.597596555</v>
      </c>
      <c r="E625" s="139" t="s">
        <v>165</v>
      </c>
    </row>
    <row r="626" spans="2:5" ht="18.75" customHeight="1">
      <c r="B626" s="136" t="s">
        <v>569</v>
      </c>
      <c r="C626" s="137">
        <v>1</v>
      </c>
      <c r="D626" s="138">
        <v>295.597596555</v>
      </c>
      <c r="E626" s="139" t="s">
        <v>165</v>
      </c>
    </row>
    <row r="627" spans="2:5" ht="18.75" customHeight="1">
      <c r="B627" s="136" t="s">
        <v>569</v>
      </c>
      <c r="C627" s="137">
        <v>1</v>
      </c>
      <c r="D627" s="138">
        <v>295.597596555</v>
      </c>
      <c r="E627" s="139" t="s">
        <v>165</v>
      </c>
    </row>
    <row r="628" spans="2:5" ht="18.75" customHeight="1">
      <c r="B628" s="136" t="s">
        <v>570</v>
      </c>
      <c r="C628" s="137">
        <v>7</v>
      </c>
      <c r="D628" s="138">
        <v>1435.588</v>
      </c>
      <c r="E628" s="139" t="s">
        <v>165</v>
      </c>
    </row>
    <row r="629" spans="2:5" ht="18.75" customHeight="1">
      <c r="B629" s="136" t="s">
        <v>571</v>
      </c>
      <c r="C629" s="137">
        <v>6</v>
      </c>
      <c r="D629" s="138">
        <v>1759.3200000000002</v>
      </c>
      <c r="E629" s="139" t="s">
        <v>165</v>
      </c>
    </row>
    <row r="630" spans="2:5" ht="18.75" customHeight="1">
      <c r="B630" s="136" t="s">
        <v>572</v>
      </c>
      <c r="C630" s="137">
        <v>1</v>
      </c>
      <c r="D630" s="138">
        <v>296.61014699999998</v>
      </c>
      <c r="E630" s="139" t="s">
        <v>165</v>
      </c>
    </row>
    <row r="631" spans="2:5" ht="18.75" customHeight="1">
      <c r="B631" s="136" t="s">
        <v>572</v>
      </c>
      <c r="C631" s="137">
        <v>1</v>
      </c>
      <c r="D631" s="138">
        <v>296.61014699999998</v>
      </c>
      <c r="E631" s="139" t="s">
        <v>165</v>
      </c>
    </row>
    <row r="632" spans="2:5" ht="18.75" customHeight="1">
      <c r="B632" s="136" t="s">
        <v>572</v>
      </c>
      <c r="C632" s="137">
        <v>1</v>
      </c>
      <c r="D632" s="138">
        <v>296.61014699999998</v>
      </c>
      <c r="E632" s="139" t="s">
        <v>165</v>
      </c>
    </row>
    <row r="633" spans="2:5" ht="18.75" customHeight="1">
      <c r="B633" s="136" t="s">
        <v>572</v>
      </c>
      <c r="C633" s="137">
        <v>1</v>
      </c>
      <c r="D633" s="138">
        <v>296.61014699999998</v>
      </c>
      <c r="E633" s="139" t="s">
        <v>165</v>
      </c>
    </row>
    <row r="634" spans="2:5" ht="18.75" customHeight="1">
      <c r="B634" s="136" t="s">
        <v>572</v>
      </c>
      <c r="C634" s="137">
        <v>1</v>
      </c>
      <c r="D634" s="138">
        <v>296.61014699999998</v>
      </c>
      <c r="E634" s="139" t="s">
        <v>165</v>
      </c>
    </row>
    <row r="635" spans="2:5" ht="18.75" customHeight="1">
      <c r="B635" s="136" t="s">
        <v>572</v>
      </c>
      <c r="C635" s="137">
        <v>1</v>
      </c>
      <c r="D635" s="138">
        <v>296.61014699999998</v>
      </c>
      <c r="E635" s="139" t="s">
        <v>165</v>
      </c>
    </row>
    <row r="636" spans="2:5" ht="18.75" customHeight="1">
      <c r="B636" s="136" t="s">
        <v>572</v>
      </c>
      <c r="C636" s="137">
        <v>1</v>
      </c>
      <c r="D636" s="138">
        <v>296.61014699999998</v>
      </c>
      <c r="E636" s="139" t="s">
        <v>165</v>
      </c>
    </row>
    <row r="637" spans="2:5" ht="18.75" customHeight="1">
      <c r="B637" s="136" t="s">
        <v>572</v>
      </c>
      <c r="C637" s="137">
        <v>1</v>
      </c>
      <c r="D637" s="138">
        <v>296.61014699999998</v>
      </c>
      <c r="E637" s="139" t="s">
        <v>165</v>
      </c>
    </row>
    <row r="638" spans="2:5" ht="18.75" customHeight="1">
      <c r="B638" s="136" t="s">
        <v>572</v>
      </c>
      <c r="C638" s="137">
        <v>1</v>
      </c>
      <c r="D638" s="138">
        <v>296.61014699999998</v>
      </c>
      <c r="E638" s="139" t="s">
        <v>165</v>
      </c>
    </row>
    <row r="639" spans="2:5" ht="18.75" customHeight="1">
      <c r="B639" s="136" t="s">
        <v>572</v>
      </c>
      <c r="C639" s="137">
        <v>1</v>
      </c>
      <c r="D639" s="138">
        <v>296.61014699999998</v>
      </c>
      <c r="E639" s="139" t="s">
        <v>165</v>
      </c>
    </row>
    <row r="640" spans="2:5" ht="18.75" customHeight="1">
      <c r="B640" s="136" t="s">
        <v>572</v>
      </c>
      <c r="C640" s="137">
        <v>1</v>
      </c>
      <c r="D640" s="138">
        <v>296.61014699999998</v>
      </c>
      <c r="E640" s="139" t="s">
        <v>165</v>
      </c>
    </row>
    <row r="641" spans="2:5" ht="18.75" customHeight="1">
      <c r="B641" s="136" t="s">
        <v>572</v>
      </c>
      <c r="C641" s="137">
        <v>1</v>
      </c>
      <c r="D641" s="138">
        <v>296.61014699999998</v>
      </c>
      <c r="E641" s="139" t="s">
        <v>165</v>
      </c>
    </row>
    <row r="642" spans="2:5" ht="18.75" customHeight="1">
      <c r="B642" s="136" t="s">
        <v>572</v>
      </c>
      <c r="C642" s="137">
        <v>1</v>
      </c>
      <c r="D642" s="138">
        <v>296.61014699999998</v>
      </c>
      <c r="E642" s="139" t="s">
        <v>165</v>
      </c>
    </row>
    <row r="643" spans="2:5" ht="18.75" customHeight="1">
      <c r="B643" s="136" t="s">
        <v>572</v>
      </c>
      <c r="C643" s="137">
        <v>1</v>
      </c>
      <c r="D643" s="138">
        <v>296.61014699999998</v>
      </c>
      <c r="E643" s="139" t="s">
        <v>165</v>
      </c>
    </row>
    <row r="644" spans="2:5" ht="18.75" customHeight="1">
      <c r="B644" s="136" t="s">
        <v>572</v>
      </c>
      <c r="C644" s="137">
        <v>1</v>
      </c>
      <c r="D644" s="138">
        <v>296.61014699999998</v>
      </c>
      <c r="E644" s="139" t="s">
        <v>165</v>
      </c>
    </row>
    <row r="645" spans="2:5" ht="18.75" customHeight="1">
      <c r="B645" s="136" t="s">
        <v>572</v>
      </c>
      <c r="C645" s="137">
        <v>1</v>
      </c>
      <c r="D645" s="138">
        <v>296.61014699999998</v>
      </c>
      <c r="E645" s="139" t="s">
        <v>165</v>
      </c>
    </row>
    <row r="646" spans="2:5" ht="18.75" customHeight="1">
      <c r="B646" s="136" t="s">
        <v>572</v>
      </c>
      <c r="C646" s="137">
        <v>1</v>
      </c>
      <c r="D646" s="138">
        <v>296.61014699999998</v>
      </c>
      <c r="E646" s="139" t="s">
        <v>165</v>
      </c>
    </row>
    <row r="647" spans="2:5" ht="18.75" customHeight="1">
      <c r="B647" s="136" t="s">
        <v>572</v>
      </c>
      <c r="C647" s="137">
        <v>1</v>
      </c>
      <c r="D647" s="138">
        <v>296.61014699999998</v>
      </c>
      <c r="E647" s="139" t="s">
        <v>165</v>
      </c>
    </row>
    <row r="648" spans="2:5" ht="18.75" customHeight="1">
      <c r="B648" s="136" t="s">
        <v>572</v>
      </c>
      <c r="C648" s="137">
        <v>1</v>
      </c>
      <c r="D648" s="138">
        <v>296.61014699999998</v>
      </c>
      <c r="E648" s="139" t="s">
        <v>165</v>
      </c>
    </row>
    <row r="649" spans="2:5" ht="18.75" customHeight="1">
      <c r="B649" s="136" t="s">
        <v>572</v>
      </c>
      <c r="C649" s="137">
        <v>1</v>
      </c>
      <c r="D649" s="138">
        <v>296.61014699999998</v>
      </c>
      <c r="E649" s="139" t="s">
        <v>165</v>
      </c>
    </row>
    <row r="650" spans="2:5" ht="18.75" customHeight="1">
      <c r="B650" s="136" t="s">
        <v>572</v>
      </c>
      <c r="C650" s="137">
        <v>1</v>
      </c>
      <c r="D650" s="138">
        <v>296.61014699999998</v>
      </c>
      <c r="E650" s="139" t="s">
        <v>165</v>
      </c>
    </row>
    <row r="651" spans="2:5" ht="18.75" customHeight="1">
      <c r="B651" s="136" t="s">
        <v>572</v>
      </c>
      <c r="C651" s="137">
        <v>1</v>
      </c>
      <c r="D651" s="138">
        <v>296.61014699999998</v>
      </c>
      <c r="E651" s="139" t="s">
        <v>165</v>
      </c>
    </row>
    <row r="652" spans="2:5" ht="18.75" customHeight="1">
      <c r="B652" s="136" t="s">
        <v>572</v>
      </c>
      <c r="C652" s="137">
        <v>1</v>
      </c>
      <c r="D652" s="138">
        <v>296.61014699999998</v>
      </c>
      <c r="E652" s="139" t="s">
        <v>165</v>
      </c>
    </row>
    <row r="653" spans="2:5" ht="18.75" customHeight="1">
      <c r="B653" s="136" t="s">
        <v>572</v>
      </c>
      <c r="C653" s="137">
        <v>1</v>
      </c>
      <c r="D653" s="138">
        <v>296.61014699999998</v>
      </c>
      <c r="E653" s="139" t="s">
        <v>165</v>
      </c>
    </row>
    <row r="654" spans="2:5" ht="18.75" customHeight="1">
      <c r="B654" s="136" t="s">
        <v>572</v>
      </c>
      <c r="C654" s="137">
        <v>1</v>
      </c>
      <c r="D654" s="138">
        <v>296.61014699999998</v>
      </c>
      <c r="E654" s="139" t="s">
        <v>165</v>
      </c>
    </row>
    <row r="655" spans="2:5" ht="18.75" customHeight="1">
      <c r="B655" s="136" t="s">
        <v>572</v>
      </c>
      <c r="C655" s="137">
        <v>1</v>
      </c>
      <c r="D655" s="138">
        <v>296.61014699999998</v>
      </c>
      <c r="E655" s="139" t="s">
        <v>165</v>
      </c>
    </row>
    <row r="656" spans="2:5" ht="18.75" customHeight="1">
      <c r="B656" s="136" t="s">
        <v>572</v>
      </c>
      <c r="C656" s="137">
        <v>1</v>
      </c>
      <c r="D656" s="138">
        <v>296.61014699999998</v>
      </c>
      <c r="E656" s="139" t="s">
        <v>165</v>
      </c>
    </row>
    <row r="657" spans="2:5" ht="18.75" customHeight="1">
      <c r="B657" s="136" t="s">
        <v>572</v>
      </c>
      <c r="C657" s="137">
        <v>1</v>
      </c>
      <c r="D657" s="138">
        <v>296.61014699999998</v>
      </c>
      <c r="E657" s="139" t="s">
        <v>165</v>
      </c>
    </row>
    <row r="658" spans="2:5" ht="18.75" customHeight="1">
      <c r="B658" s="136" t="s">
        <v>572</v>
      </c>
      <c r="C658" s="137">
        <v>1</v>
      </c>
      <c r="D658" s="138">
        <v>296.61014699999998</v>
      </c>
      <c r="E658" s="139" t="s">
        <v>165</v>
      </c>
    </row>
    <row r="659" spans="2:5" ht="18.75" customHeight="1">
      <c r="B659" s="136" t="s">
        <v>572</v>
      </c>
      <c r="C659" s="137">
        <v>1</v>
      </c>
      <c r="D659" s="138">
        <v>296.61014699999998</v>
      </c>
      <c r="E659" s="139" t="s">
        <v>165</v>
      </c>
    </row>
    <row r="660" spans="2:5" ht="18.75" customHeight="1">
      <c r="B660" s="136" t="s">
        <v>572</v>
      </c>
      <c r="C660" s="137">
        <v>1</v>
      </c>
      <c r="D660" s="138">
        <v>296.61014699999998</v>
      </c>
      <c r="E660" s="139" t="s">
        <v>165</v>
      </c>
    </row>
    <row r="661" spans="2:5" ht="18.75" customHeight="1">
      <c r="B661" s="136" t="s">
        <v>572</v>
      </c>
      <c r="C661" s="137">
        <v>1</v>
      </c>
      <c r="D661" s="138">
        <v>296.61014699999998</v>
      </c>
      <c r="E661" s="139" t="s">
        <v>165</v>
      </c>
    </row>
    <row r="662" spans="2:5" ht="18.75" customHeight="1">
      <c r="B662" s="136" t="s">
        <v>572</v>
      </c>
      <c r="C662" s="137">
        <v>1</v>
      </c>
      <c r="D662" s="138">
        <v>296.61014699999998</v>
      </c>
      <c r="E662" s="139" t="s">
        <v>165</v>
      </c>
    </row>
    <row r="663" spans="2:5" ht="18.75" customHeight="1">
      <c r="B663" s="136" t="s">
        <v>572</v>
      </c>
      <c r="C663" s="137">
        <v>1</v>
      </c>
      <c r="D663" s="138">
        <v>296.61014699999998</v>
      </c>
      <c r="E663" s="139" t="s">
        <v>165</v>
      </c>
    </row>
    <row r="664" spans="2:5" ht="18.75" customHeight="1">
      <c r="B664" s="136" t="s">
        <v>572</v>
      </c>
      <c r="C664" s="137">
        <v>1</v>
      </c>
      <c r="D664" s="138">
        <v>296.61014699999998</v>
      </c>
      <c r="E664" s="139" t="s">
        <v>165</v>
      </c>
    </row>
    <row r="665" spans="2:5" ht="18.75" customHeight="1">
      <c r="B665" s="136" t="s">
        <v>572</v>
      </c>
      <c r="C665" s="137">
        <v>1</v>
      </c>
      <c r="D665" s="138">
        <v>296.61014699999998</v>
      </c>
      <c r="E665" s="139" t="s">
        <v>165</v>
      </c>
    </row>
    <row r="666" spans="2:5" ht="18.75" customHeight="1">
      <c r="B666" s="136" t="s">
        <v>572</v>
      </c>
      <c r="C666" s="137">
        <v>1</v>
      </c>
      <c r="D666" s="138">
        <v>296.61014699999998</v>
      </c>
      <c r="E666" s="139" t="s">
        <v>165</v>
      </c>
    </row>
    <row r="667" spans="2:5" ht="18.75" customHeight="1">
      <c r="B667" s="136" t="s">
        <v>572</v>
      </c>
      <c r="C667" s="137">
        <v>1</v>
      </c>
      <c r="D667" s="138">
        <v>296.61014699999998</v>
      </c>
      <c r="E667" s="139" t="s">
        <v>165</v>
      </c>
    </row>
    <row r="668" spans="2:5" ht="18.75" customHeight="1">
      <c r="B668" s="136" t="s">
        <v>572</v>
      </c>
      <c r="C668" s="137">
        <v>1</v>
      </c>
      <c r="D668" s="138">
        <v>296.61014699999998</v>
      </c>
      <c r="E668" s="139" t="s">
        <v>165</v>
      </c>
    </row>
    <row r="669" spans="2:5" ht="18.75" customHeight="1">
      <c r="B669" s="136" t="s">
        <v>572</v>
      </c>
      <c r="C669" s="137">
        <v>1</v>
      </c>
      <c r="D669" s="138">
        <v>296.61014699999998</v>
      </c>
      <c r="E669" s="139" t="s">
        <v>165</v>
      </c>
    </row>
    <row r="670" spans="2:5" ht="18.75" customHeight="1">
      <c r="B670" s="136" t="s">
        <v>572</v>
      </c>
      <c r="C670" s="137">
        <v>1</v>
      </c>
      <c r="D670" s="138">
        <v>296.61014699999998</v>
      </c>
      <c r="E670" s="139" t="s">
        <v>165</v>
      </c>
    </row>
    <row r="671" spans="2:5" ht="18.75" customHeight="1">
      <c r="B671" s="136" t="s">
        <v>572</v>
      </c>
      <c r="C671" s="137">
        <v>1</v>
      </c>
      <c r="D671" s="138">
        <v>296.61014699999998</v>
      </c>
      <c r="E671" s="139" t="s">
        <v>165</v>
      </c>
    </row>
    <row r="672" spans="2:5" ht="18.75" customHeight="1">
      <c r="B672" s="136" t="s">
        <v>572</v>
      </c>
      <c r="C672" s="137">
        <v>1</v>
      </c>
      <c r="D672" s="138">
        <v>296.61014699999998</v>
      </c>
      <c r="E672" s="139" t="s">
        <v>165</v>
      </c>
    </row>
    <row r="673" spans="2:5" ht="18.75" customHeight="1">
      <c r="B673" s="136" t="s">
        <v>572</v>
      </c>
      <c r="C673" s="137">
        <v>1</v>
      </c>
      <c r="D673" s="138">
        <v>296.61014699999998</v>
      </c>
      <c r="E673" s="139" t="s">
        <v>165</v>
      </c>
    </row>
    <row r="674" spans="2:5" ht="18.75" customHeight="1">
      <c r="B674" s="136" t="s">
        <v>572</v>
      </c>
      <c r="C674" s="137">
        <v>1</v>
      </c>
      <c r="D674" s="138">
        <v>296.61014699999998</v>
      </c>
      <c r="E674" s="139" t="s">
        <v>165</v>
      </c>
    </row>
    <row r="675" spans="2:5" ht="18.75" customHeight="1">
      <c r="B675" s="136" t="s">
        <v>572</v>
      </c>
      <c r="C675" s="137">
        <v>1</v>
      </c>
      <c r="D675" s="138">
        <v>296.61014699999998</v>
      </c>
      <c r="E675" s="139" t="s">
        <v>165</v>
      </c>
    </row>
    <row r="676" spans="2:5" ht="18.75" customHeight="1">
      <c r="B676" s="136" t="s">
        <v>572</v>
      </c>
      <c r="C676" s="137">
        <v>1</v>
      </c>
      <c r="D676" s="138">
        <v>296.61014699999998</v>
      </c>
      <c r="E676" s="139" t="s">
        <v>165</v>
      </c>
    </row>
    <row r="677" spans="2:5" ht="18.75" customHeight="1">
      <c r="B677" s="136" t="s">
        <v>572</v>
      </c>
      <c r="C677" s="137">
        <v>1</v>
      </c>
      <c r="D677" s="138">
        <v>296.61014699999998</v>
      </c>
      <c r="E677" s="139" t="s">
        <v>165</v>
      </c>
    </row>
    <row r="678" spans="2:5" ht="18.75" customHeight="1">
      <c r="B678" s="136" t="s">
        <v>572</v>
      </c>
      <c r="C678" s="137">
        <v>1</v>
      </c>
      <c r="D678" s="138">
        <v>296.61014699999998</v>
      </c>
      <c r="E678" s="139" t="s">
        <v>165</v>
      </c>
    </row>
    <row r="679" spans="2:5" ht="18.75" customHeight="1">
      <c r="B679" s="136" t="s">
        <v>572</v>
      </c>
      <c r="C679" s="137">
        <v>1</v>
      </c>
      <c r="D679" s="138">
        <v>296.61014699999998</v>
      </c>
      <c r="E679" s="139" t="s">
        <v>165</v>
      </c>
    </row>
    <row r="680" spans="2:5" ht="18.75" customHeight="1">
      <c r="B680" s="136" t="s">
        <v>572</v>
      </c>
      <c r="C680" s="137">
        <v>1</v>
      </c>
      <c r="D680" s="138">
        <v>296.61014699999998</v>
      </c>
      <c r="E680" s="139" t="s">
        <v>165</v>
      </c>
    </row>
    <row r="681" spans="2:5" ht="18.75" customHeight="1">
      <c r="B681" s="136" t="s">
        <v>572</v>
      </c>
      <c r="C681" s="137">
        <v>1</v>
      </c>
      <c r="D681" s="138">
        <v>296.61014699999998</v>
      </c>
      <c r="E681" s="139" t="s">
        <v>165</v>
      </c>
    </row>
    <row r="682" spans="2:5" ht="18.75" customHeight="1">
      <c r="B682" s="136" t="s">
        <v>572</v>
      </c>
      <c r="C682" s="137">
        <v>1</v>
      </c>
      <c r="D682" s="138">
        <v>296.61014699999998</v>
      </c>
      <c r="E682" s="139" t="s">
        <v>165</v>
      </c>
    </row>
    <row r="683" spans="2:5" ht="18.75" customHeight="1">
      <c r="B683" s="136" t="s">
        <v>572</v>
      </c>
      <c r="C683" s="137">
        <v>1</v>
      </c>
      <c r="D683" s="138">
        <v>296.61014699999998</v>
      </c>
      <c r="E683" s="139" t="s">
        <v>165</v>
      </c>
    </row>
    <row r="684" spans="2:5" ht="18.75" customHeight="1">
      <c r="B684" s="136" t="s">
        <v>572</v>
      </c>
      <c r="C684" s="137">
        <v>1</v>
      </c>
      <c r="D684" s="138">
        <v>296.61014699999998</v>
      </c>
      <c r="E684" s="139" t="s">
        <v>165</v>
      </c>
    </row>
    <row r="685" spans="2:5" ht="18.75" customHeight="1">
      <c r="B685" s="136" t="s">
        <v>572</v>
      </c>
      <c r="C685" s="137">
        <v>1</v>
      </c>
      <c r="D685" s="138">
        <v>296.61014699999998</v>
      </c>
      <c r="E685" s="139" t="s">
        <v>165</v>
      </c>
    </row>
    <row r="686" spans="2:5" ht="18.75" customHeight="1">
      <c r="B686" s="136" t="s">
        <v>572</v>
      </c>
      <c r="C686" s="137">
        <v>1</v>
      </c>
      <c r="D686" s="138">
        <v>296.61014699999998</v>
      </c>
      <c r="E686" s="139" t="s">
        <v>165</v>
      </c>
    </row>
    <row r="687" spans="2:5" ht="18.75" customHeight="1">
      <c r="B687" s="136" t="s">
        <v>572</v>
      </c>
      <c r="C687" s="137">
        <v>1</v>
      </c>
      <c r="D687" s="138">
        <v>296.61014699999998</v>
      </c>
      <c r="E687" s="139" t="s">
        <v>165</v>
      </c>
    </row>
    <row r="688" spans="2:5" ht="18.75" customHeight="1">
      <c r="B688" s="136" t="s">
        <v>572</v>
      </c>
      <c r="C688" s="137">
        <v>1</v>
      </c>
      <c r="D688" s="138">
        <v>296.61014699999998</v>
      </c>
      <c r="E688" s="139" t="s">
        <v>165</v>
      </c>
    </row>
    <row r="689" spans="2:5" ht="18.75" customHeight="1">
      <c r="B689" s="136" t="s">
        <v>572</v>
      </c>
      <c r="C689" s="137">
        <v>1</v>
      </c>
      <c r="D689" s="138">
        <v>296.61014699999998</v>
      </c>
      <c r="E689" s="139" t="s">
        <v>165</v>
      </c>
    </row>
    <row r="690" spans="2:5" ht="18.75" customHeight="1">
      <c r="B690" s="136" t="s">
        <v>572</v>
      </c>
      <c r="C690" s="137">
        <v>1</v>
      </c>
      <c r="D690" s="138">
        <v>296.61014699999998</v>
      </c>
      <c r="E690" s="139" t="s">
        <v>165</v>
      </c>
    </row>
    <row r="691" spans="2:5" ht="18.75" customHeight="1">
      <c r="B691" s="136" t="s">
        <v>448</v>
      </c>
      <c r="C691" s="137">
        <v>1</v>
      </c>
      <c r="D691" s="138">
        <v>260</v>
      </c>
      <c r="E691" s="139" t="s">
        <v>165</v>
      </c>
    </row>
    <row r="692" spans="2:5" ht="18.75" customHeight="1">
      <c r="B692" s="136" t="s">
        <v>448</v>
      </c>
      <c r="C692" s="137">
        <v>1</v>
      </c>
      <c r="D692" s="138">
        <v>260</v>
      </c>
      <c r="E692" s="139" t="s">
        <v>165</v>
      </c>
    </row>
    <row r="693" spans="2:5" ht="18.75" customHeight="1">
      <c r="B693" s="136" t="s">
        <v>448</v>
      </c>
      <c r="C693" s="137">
        <v>1</v>
      </c>
      <c r="D693" s="138">
        <v>260</v>
      </c>
      <c r="E693" s="139" t="s">
        <v>165</v>
      </c>
    </row>
    <row r="694" spans="2:5" ht="18.75" customHeight="1">
      <c r="B694" s="136" t="s">
        <v>573</v>
      </c>
      <c r="C694" s="137">
        <v>4</v>
      </c>
      <c r="D694" s="138">
        <v>569.49199999999996</v>
      </c>
      <c r="E694" s="139" t="s">
        <v>165</v>
      </c>
    </row>
    <row r="695" spans="2:5" ht="18.75" customHeight="1">
      <c r="B695" s="136" t="s">
        <v>574</v>
      </c>
      <c r="C695" s="137">
        <v>1</v>
      </c>
      <c r="D695" s="138">
        <v>61.017000000000003</v>
      </c>
      <c r="E695" s="139" t="s">
        <v>165</v>
      </c>
    </row>
    <row r="696" spans="2:5" ht="18.75" customHeight="1">
      <c r="B696" s="136" t="s">
        <v>575</v>
      </c>
      <c r="C696" s="137">
        <v>2</v>
      </c>
      <c r="D696" s="138">
        <v>545.76199999999994</v>
      </c>
      <c r="E696" s="139" t="s">
        <v>165</v>
      </c>
    </row>
    <row r="697" spans="2:5" ht="18.75" customHeight="1">
      <c r="B697" s="136" t="s">
        <v>517</v>
      </c>
      <c r="C697" s="137">
        <v>1</v>
      </c>
      <c r="D697" s="138">
        <v>114.407</v>
      </c>
      <c r="E697" s="139" t="s">
        <v>165</v>
      </c>
    </row>
    <row r="698" spans="2:5" ht="18.75" customHeight="1">
      <c r="B698" s="136" t="s">
        <v>569</v>
      </c>
      <c r="C698" s="137">
        <v>1</v>
      </c>
      <c r="D698" s="138">
        <v>295.597596555</v>
      </c>
      <c r="E698" s="139" t="s">
        <v>165</v>
      </c>
    </row>
    <row r="699" spans="2:5" ht="18.75" customHeight="1">
      <c r="B699" s="136" t="s">
        <v>576</v>
      </c>
      <c r="C699" s="137">
        <v>1</v>
      </c>
      <c r="D699" s="138">
        <v>463.7596302</v>
      </c>
      <c r="E699" s="139" t="s">
        <v>165</v>
      </c>
    </row>
    <row r="700" spans="2:5" ht="18.75" customHeight="1">
      <c r="B700" s="136" t="s">
        <v>515</v>
      </c>
      <c r="C700" s="137">
        <v>1</v>
      </c>
      <c r="D700" s="138">
        <v>377.65047299999998</v>
      </c>
      <c r="E700" s="139" t="s">
        <v>165</v>
      </c>
    </row>
    <row r="701" spans="2:5" ht="18.75" customHeight="1">
      <c r="B701" s="136" t="s">
        <v>515</v>
      </c>
      <c r="C701" s="137">
        <v>1</v>
      </c>
      <c r="D701" s="138">
        <v>377.65047299999998</v>
      </c>
      <c r="E701" s="139" t="s">
        <v>165</v>
      </c>
    </row>
    <row r="702" spans="2:5" ht="18.75" customHeight="1">
      <c r="B702" s="136" t="s">
        <v>552</v>
      </c>
      <c r="C702" s="137">
        <v>1</v>
      </c>
      <c r="D702" s="138">
        <v>106.322033898</v>
      </c>
      <c r="E702" s="139" t="s">
        <v>165</v>
      </c>
    </row>
    <row r="703" spans="2:5" ht="18.75" customHeight="1">
      <c r="B703" s="136" t="s">
        <v>551</v>
      </c>
      <c r="C703" s="137">
        <v>1</v>
      </c>
      <c r="D703" s="138">
        <v>171.73897417699999</v>
      </c>
      <c r="E703" s="139" t="s">
        <v>165</v>
      </c>
    </row>
    <row r="704" spans="2:5" ht="18.75" customHeight="1">
      <c r="B704" s="136" t="s">
        <v>552</v>
      </c>
      <c r="C704" s="137">
        <v>1</v>
      </c>
      <c r="D704" s="138">
        <v>106.322033898</v>
      </c>
      <c r="E704" s="139" t="s">
        <v>165</v>
      </c>
    </row>
    <row r="705" spans="2:5" ht="18.75" customHeight="1">
      <c r="B705" s="136" t="s">
        <v>543</v>
      </c>
      <c r="C705" s="137">
        <v>1</v>
      </c>
      <c r="D705" s="138">
        <v>291.67796989999999</v>
      </c>
      <c r="E705" s="139" t="s">
        <v>165</v>
      </c>
    </row>
    <row r="706" spans="2:5" ht="18.75" customHeight="1">
      <c r="B706" s="136" t="s">
        <v>543</v>
      </c>
      <c r="C706" s="137">
        <v>1</v>
      </c>
      <c r="D706" s="138">
        <v>291.67796989999999</v>
      </c>
      <c r="E706" s="139" t="s">
        <v>165</v>
      </c>
    </row>
    <row r="707" spans="2:5" ht="18.75" customHeight="1">
      <c r="B707" s="136" t="s">
        <v>577</v>
      </c>
      <c r="C707" s="137">
        <v>1</v>
      </c>
      <c r="D707" s="138">
        <v>440.96398305079998</v>
      </c>
      <c r="E707" s="139" t="s">
        <v>165</v>
      </c>
    </row>
    <row r="708" spans="2:5" ht="18.75" customHeight="1">
      <c r="B708" s="136" t="s">
        <v>577</v>
      </c>
      <c r="C708" s="137">
        <v>1</v>
      </c>
      <c r="D708" s="138">
        <v>440.96398305079998</v>
      </c>
      <c r="E708" s="139" t="s">
        <v>165</v>
      </c>
    </row>
    <row r="709" spans="2:5" ht="18.75" customHeight="1">
      <c r="B709" s="136" t="s">
        <v>577</v>
      </c>
      <c r="C709" s="137">
        <v>1</v>
      </c>
      <c r="D709" s="138">
        <v>440.96398305079998</v>
      </c>
      <c r="E709" s="139" t="s">
        <v>165</v>
      </c>
    </row>
    <row r="710" spans="2:5" ht="18.75" customHeight="1">
      <c r="B710" s="136" t="s">
        <v>577</v>
      </c>
      <c r="C710" s="137">
        <v>1</v>
      </c>
      <c r="D710" s="138">
        <v>440.96398305079998</v>
      </c>
      <c r="E710" s="139" t="s">
        <v>165</v>
      </c>
    </row>
    <row r="711" spans="2:5" ht="18.75" customHeight="1">
      <c r="B711" s="136" t="s">
        <v>560</v>
      </c>
      <c r="C711" s="137">
        <v>11</v>
      </c>
      <c r="D711" s="138">
        <v>4831.5876680279998</v>
      </c>
      <c r="E711" s="139" t="s">
        <v>165</v>
      </c>
    </row>
    <row r="712" spans="2:5" ht="18.75" customHeight="1">
      <c r="B712" s="136" t="s">
        <v>451</v>
      </c>
      <c r="C712" s="137">
        <v>1</v>
      </c>
      <c r="D712" s="138">
        <v>423.72885057500002</v>
      </c>
      <c r="E712" s="139" t="s">
        <v>165</v>
      </c>
    </row>
    <row r="713" spans="2:5" ht="18.75" customHeight="1">
      <c r="B713" s="136" t="s">
        <v>515</v>
      </c>
      <c r="C713" s="137">
        <v>15</v>
      </c>
      <c r="D713" s="138">
        <v>5664.7570949999999</v>
      </c>
      <c r="E713" s="139" t="s">
        <v>165</v>
      </c>
    </row>
    <row r="714" spans="2:5" ht="18.75" customHeight="1">
      <c r="B714" s="136" t="s">
        <v>578</v>
      </c>
      <c r="C714" s="137">
        <v>1</v>
      </c>
      <c r="D714" s="138">
        <v>782.64576</v>
      </c>
      <c r="E714" s="139" t="s">
        <v>165</v>
      </c>
    </row>
    <row r="715" spans="2:5" ht="18.75" customHeight="1">
      <c r="B715" s="136" t="s">
        <v>579</v>
      </c>
      <c r="C715" s="137">
        <v>1</v>
      </c>
      <c r="D715" s="138">
        <v>896.27099999999996</v>
      </c>
      <c r="E715" s="139" t="s">
        <v>165</v>
      </c>
    </row>
    <row r="716" spans="2:5" ht="18.75" customHeight="1">
      <c r="B716" s="136" t="s">
        <v>579</v>
      </c>
      <c r="C716" s="137">
        <v>1</v>
      </c>
      <c r="D716" s="138">
        <v>896.27099999999996</v>
      </c>
      <c r="E716" s="139" t="s">
        <v>165</v>
      </c>
    </row>
    <row r="717" spans="2:5" ht="18.75" customHeight="1">
      <c r="B717" s="136" t="s">
        <v>579</v>
      </c>
      <c r="C717" s="137">
        <v>1</v>
      </c>
      <c r="D717" s="138">
        <v>896.27099999999996</v>
      </c>
      <c r="E717" s="139" t="s">
        <v>165</v>
      </c>
    </row>
    <row r="718" spans="2:5" ht="18.75" customHeight="1">
      <c r="B718" s="136" t="s">
        <v>580</v>
      </c>
      <c r="C718" s="137">
        <v>1</v>
      </c>
      <c r="D718" s="138">
        <v>474.74680000000001</v>
      </c>
      <c r="E718" s="139" t="s">
        <v>165</v>
      </c>
    </row>
    <row r="719" spans="2:5" ht="18.75" customHeight="1">
      <c r="B719" s="136" t="s">
        <v>581</v>
      </c>
      <c r="C719" s="137">
        <v>1</v>
      </c>
      <c r="D719" s="138">
        <v>1898.3040000000001</v>
      </c>
      <c r="E719" s="139" t="s">
        <v>165</v>
      </c>
    </row>
    <row r="720" spans="2:5" ht="18.75" customHeight="1">
      <c r="B720" s="136" t="s">
        <v>582</v>
      </c>
      <c r="C720" s="137">
        <v>1</v>
      </c>
      <c r="D720" s="138">
        <v>1123.73</v>
      </c>
      <c r="E720" s="139" t="s">
        <v>165</v>
      </c>
    </row>
    <row r="721" spans="2:5" ht="18.75" customHeight="1">
      <c r="B721" s="136" t="s">
        <v>582</v>
      </c>
      <c r="C721" s="137">
        <v>1</v>
      </c>
      <c r="D721" s="138">
        <v>1123.73</v>
      </c>
      <c r="E721" s="139" t="s">
        <v>165</v>
      </c>
    </row>
    <row r="722" spans="2:5" ht="18.75" customHeight="1">
      <c r="B722" s="136" t="s">
        <v>583</v>
      </c>
      <c r="C722" s="137">
        <v>1</v>
      </c>
      <c r="D722" s="138">
        <v>471.67499999999995</v>
      </c>
      <c r="E722" s="139" t="s">
        <v>165</v>
      </c>
    </row>
    <row r="723" spans="2:5" ht="18.75" customHeight="1">
      <c r="B723" s="136" t="s">
        <v>584</v>
      </c>
      <c r="C723" s="137">
        <v>1</v>
      </c>
      <c r="D723" s="138">
        <v>14085.423999999999</v>
      </c>
      <c r="E723" s="139" t="s">
        <v>165</v>
      </c>
    </row>
    <row r="724" spans="2:5" ht="18.75" customHeight="1">
      <c r="B724" s="136" t="s">
        <v>585</v>
      </c>
      <c r="C724" s="137">
        <v>1</v>
      </c>
      <c r="D724" s="138">
        <v>4532.8813559322034</v>
      </c>
      <c r="E724" s="139" t="s">
        <v>165</v>
      </c>
    </row>
    <row r="725" spans="2:5" ht="18.75" customHeight="1">
      <c r="B725" s="136" t="s">
        <v>586</v>
      </c>
      <c r="C725" s="137">
        <v>1</v>
      </c>
      <c r="D725" s="138">
        <v>2477.2889999999998</v>
      </c>
      <c r="E725" s="139" t="s">
        <v>165</v>
      </c>
    </row>
    <row r="726" spans="2:5" ht="18.75" customHeight="1">
      <c r="B726" s="136" t="s">
        <v>587</v>
      </c>
      <c r="C726" s="137">
        <v>1</v>
      </c>
      <c r="D726" s="138">
        <v>1328.8183050847458</v>
      </c>
      <c r="E726" s="139" t="s">
        <v>165</v>
      </c>
    </row>
    <row r="727" spans="2:5" ht="18.75" customHeight="1">
      <c r="B727" s="136" t="s">
        <v>588</v>
      </c>
      <c r="C727" s="137">
        <v>4</v>
      </c>
      <c r="D727" s="138">
        <v>2494.9119999999998</v>
      </c>
      <c r="E727" s="139" t="s">
        <v>165</v>
      </c>
    </row>
    <row r="728" spans="2:5" ht="18.75" customHeight="1">
      <c r="B728" s="136" t="s">
        <v>589</v>
      </c>
      <c r="C728" s="137">
        <v>1</v>
      </c>
      <c r="D728" s="138">
        <v>1096.07</v>
      </c>
      <c r="E728" s="139" t="s">
        <v>165</v>
      </c>
    </row>
    <row r="729" spans="2:5" ht="18.75" customHeight="1">
      <c r="B729" s="136" t="s">
        <v>590</v>
      </c>
      <c r="C729" s="137">
        <v>1</v>
      </c>
      <c r="D729" s="138">
        <v>1220.3389830508474</v>
      </c>
      <c r="E729" s="139" t="s">
        <v>165</v>
      </c>
    </row>
    <row r="730" spans="2:5" ht="18.75" customHeight="1">
      <c r="B730" s="136" t="s">
        <v>591</v>
      </c>
      <c r="C730" s="137">
        <v>1</v>
      </c>
      <c r="D730" s="138">
        <v>1288.1355932203392</v>
      </c>
      <c r="E730" s="139" t="s">
        <v>165</v>
      </c>
    </row>
    <row r="731" spans="2:5" ht="18.75" customHeight="1">
      <c r="B731" s="136" t="s">
        <v>592</v>
      </c>
      <c r="C731" s="137">
        <v>1</v>
      </c>
      <c r="D731" s="138">
        <v>1903.6429999999996</v>
      </c>
      <c r="E731" s="139" t="s">
        <v>165</v>
      </c>
    </row>
    <row r="732" spans="2:5" ht="18.75" customHeight="1">
      <c r="B732" s="136" t="s">
        <v>593</v>
      </c>
      <c r="C732" s="137">
        <v>1</v>
      </c>
      <c r="D732" s="138">
        <v>4077.2889830508475</v>
      </c>
      <c r="E732" s="139" t="s">
        <v>165</v>
      </c>
    </row>
    <row r="733" spans="2:5" ht="18.75" customHeight="1">
      <c r="B733" s="136" t="s">
        <v>594</v>
      </c>
      <c r="C733" s="137">
        <v>1</v>
      </c>
      <c r="D733" s="138">
        <v>5493.5593220338978</v>
      </c>
      <c r="E733" s="139" t="s">
        <v>165</v>
      </c>
    </row>
    <row r="734" spans="2:5" ht="18.75" customHeight="1">
      <c r="B734" s="136" t="s">
        <v>595</v>
      </c>
      <c r="C734" s="137">
        <v>1</v>
      </c>
      <c r="D734" s="138">
        <v>4677.9661016949149</v>
      </c>
      <c r="E734" s="139" t="s">
        <v>165</v>
      </c>
    </row>
    <row r="735" spans="2:5" ht="18.75" customHeight="1">
      <c r="B735" s="136" t="s">
        <v>596</v>
      </c>
      <c r="C735" s="137">
        <v>1</v>
      </c>
      <c r="D735" s="138">
        <v>4474.58</v>
      </c>
      <c r="E735" s="139" t="s">
        <v>165</v>
      </c>
    </row>
    <row r="736" spans="2:5" ht="18.75" customHeight="1">
      <c r="B736" s="136" t="s">
        <v>597</v>
      </c>
      <c r="C736" s="137">
        <v>1</v>
      </c>
      <c r="D736" s="138">
        <v>476.68474576271183</v>
      </c>
      <c r="E736" s="139" t="s">
        <v>165</v>
      </c>
    </row>
    <row r="737" spans="2:5" ht="18.75" customHeight="1">
      <c r="B737" s="136" t="s">
        <v>598</v>
      </c>
      <c r="C737" s="137">
        <v>1</v>
      </c>
      <c r="D737" s="138">
        <v>772.06237288135594</v>
      </c>
      <c r="E737" s="139" t="s">
        <v>165</v>
      </c>
    </row>
    <row r="738" spans="2:5" ht="18.75" customHeight="1">
      <c r="B738" s="136" t="s">
        <v>599</v>
      </c>
      <c r="C738" s="137">
        <v>1</v>
      </c>
      <c r="D738" s="138">
        <v>549.15299999999991</v>
      </c>
      <c r="E738" s="139" t="s">
        <v>165</v>
      </c>
    </row>
    <row r="739" spans="2:5" ht="18.75" customHeight="1">
      <c r="B739" s="136" t="s">
        <v>600</v>
      </c>
      <c r="C739" s="137">
        <v>1</v>
      </c>
      <c r="D739" s="138">
        <v>119</v>
      </c>
      <c r="E739" s="139" t="s">
        <v>165</v>
      </c>
    </row>
    <row r="740" spans="2:5" ht="18.75" customHeight="1">
      <c r="B740" s="136" t="s">
        <v>601</v>
      </c>
      <c r="C740" s="137">
        <v>1</v>
      </c>
      <c r="D740" s="138">
        <v>0</v>
      </c>
      <c r="E740" s="139" t="s">
        <v>165</v>
      </c>
    </row>
    <row r="741" spans="2:5" ht="18.75" customHeight="1">
      <c r="B741" s="136" t="s">
        <v>601</v>
      </c>
      <c r="C741" s="137">
        <v>1</v>
      </c>
      <c r="D741" s="138">
        <v>0</v>
      </c>
      <c r="E741" s="139" t="s">
        <v>165</v>
      </c>
    </row>
    <row r="742" spans="2:5" ht="18.75" customHeight="1">
      <c r="B742" s="136" t="s">
        <v>602</v>
      </c>
      <c r="C742" s="137">
        <v>1</v>
      </c>
      <c r="D742" s="138">
        <v>0</v>
      </c>
      <c r="E742" s="139" t="s">
        <v>165</v>
      </c>
    </row>
    <row r="743" spans="2:5" ht="18.75" customHeight="1">
      <c r="B743" s="136" t="s">
        <v>556</v>
      </c>
      <c r="C743" s="137">
        <v>1</v>
      </c>
      <c r="D743" s="138">
        <v>1458.14</v>
      </c>
      <c r="E743" s="139" t="s">
        <v>165</v>
      </c>
    </row>
    <row r="744" spans="2:5" ht="18.75" customHeight="1">
      <c r="B744" s="136" t="s">
        <v>603</v>
      </c>
      <c r="C744" s="137">
        <v>1</v>
      </c>
      <c r="D744" s="138">
        <v>2802.154</v>
      </c>
      <c r="E744" s="139" t="s">
        <v>165</v>
      </c>
    </row>
    <row r="745" spans="2:5" ht="18.75" customHeight="1">
      <c r="B745" s="136" t="s">
        <v>604</v>
      </c>
      <c r="C745" s="137">
        <v>1</v>
      </c>
      <c r="D745" s="138">
        <v>2175.593220338983</v>
      </c>
      <c r="E745" s="139" t="s">
        <v>165</v>
      </c>
    </row>
    <row r="746" spans="2:5" ht="18.75" customHeight="1">
      <c r="B746" s="136" t="s">
        <v>605</v>
      </c>
      <c r="C746" s="137">
        <v>1</v>
      </c>
      <c r="D746" s="138">
        <v>676.78639999999996</v>
      </c>
      <c r="E746" s="139" t="s">
        <v>165</v>
      </c>
    </row>
    <row r="747" spans="2:5" ht="18.75" customHeight="1">
      <c r="B747" s="136" t="s">
        <v>605</v>
      </c>
      <c r="C747" s="137">
        <v>1</v>
      </c>
      <c r="D747" s="138">
        <v>676.78639999999996</v>
      </c>
      <c r="E747" s="139" t="s">
        <v>165</v>
      </c>
    </row>
    <row r="748" spans="2:5" ht="18.75" customHeight="1">
      <c r="B748" s="136" t="s">
        <v>606</v>
      </c>
      <c r="C748" s="137">
        <v>1</v>
      </c>
      <c r="D748" s="138">
        <v>506.48384000000004</v>
      </c>
      <c r="E748" s="139" t="s">
        <v>165</v>
      </c>
    </row>
    <row r="749" spans="2:5" ht="18.75" customHeight="1">
      <c r="B749" s="136" t="s">
        <v>607</v>
      </c>
      <c r="C749" s="137">
        <v>1</v>
      </c>
      <c r="D749" s="138">
        <v>1898.3019999999997</v>
      </c>
      <c r="E749" s="139" t="s">
        <v>165</v>
      </c>
    </row>
    <row r="750" spans="2:5" ht="18.75" customHeight="1">
      <c r="B750" s="136" t="s">
        <v>608</v>
      </c>
      <c r="C750" s="137">
        <v>1</v>
      </c>
      <c r="D750" s="138">
        <v>2351.5259950000004</v>
      </c>
      <c r="E750" s="139" t="s">
        <v>165</v>
      </c>
    </row>
    <row r="751" spans="2:5" ht="18.75" customHeight="1">
      <c r="B751" s="136" t="s">
        <v>609</v>
      </c>
      <c r="C751" s="137">
        <v>1</v>
      </c>
      <c r="D751" s="138">
        <v>3574.1567</v>
      </c>
      <c r="E751" s="139" t="s">
        <v>165</v>
      </c>
    </row>
    <row r="752" spans="2:5" ht="18.75" customHeight="1">
      <c r="B752" s="136" t="s">
        <v>610</v>
      </c>
      <c r="C752" s="137">
        <v>1</v>
      </c>
      <c r="D752" s="138">
        <v>3836.9480000000008</v>
      </c>
      <c r="E752" s="139" t="s">
        <v>165</v>
      </c>
    </row>
    <row r="753" spans="2:5" ht="18.75" customHeight="1">
      <c r="B753" s="136" t="s">
        <v>611</v>
      </c>
      <c r="C753" s="137">
        <v>1</v>
      </c>
      <c r="D753" s="138">
        <v>1910.1690000000001</v>
      </c>
      <c r="E753" s="139" t="s">
        <v>165</v>
      </c>
    </row>
    <row r="754" spans="2:5" ht="18.75" customHeight="1">
      <c r="B754" s="136" t="s">
        <v>612</v>
      </c>
      <c r="C754" s="137">
        <v>1</v>
      </c>
      <c r="D754" s="138">
        <v>4884.0649999999996</v>
      </c>
      <c r="E754" s="139" t="s">
        <v>165</v>
      </c>
    </row>
    <row r="755" spans="2:5" ht="18.75" customHeight="1">
      <c r="B755" s="136" t="s">
        <v>612</v>
      </c>
      <c r="C755" s="137">
        <v>1</v>
      </c>
      <c r="D755" s="138">
        <v>4884.0649999999996</v>
      </c>
      <c r="E755" s="139" t="s">
        <v>165</v>
      </c>
    </row>
    <row r="756" spans="2:5" ht="18.75" customHeight="1">
      <c r="B756" s="136" t="s">
        <v>599</v>
      </c>
      <c r="C756" s="137">
        <v>1</v>
      </c>
      <c r="D756" s="138">
        <v>549.15299999999991</v>
      </c>
      <c r="E756" s="139" t="s">
        <v>165</v>
      </c>
    </row>
    <row r="757" spans="2:5" ht="18.75" customHeight="1">
      <c r="B757" s="136" t="s">
        <v>581</v>
      </c>
      <c r="C757" s="137">
        <v>1</v>
      </c>
      <c r="D757" s="138">
        <v>1898.3040000000001</v>
      </c>
      <c r="E757" s="139" t="s">
        <v>165</v>
      </c>
    </row>
    <row r="758" spans="2:5" ht="18.75" customHeight="1">
      <c r="B758" s="136" t="s">
        <v>582</v>
      </c>
      <c r="C758" s="137">
        <v>1</v>
      </c>
      <c r="D758" s="138">
        <v>1123.73</v>
      </c>
      <c r="E758" s="139" t="s">
        <v>165</v>
      </c>
    </row>
    <row r="759" spans="2:5" ht="18.75" customHeight="1">
      <c r="B759" s="136" t="s">
        <v>582</v>
      </c>
      <c r="C759" s="137">
        <v>1</v>
      </c>
      <c r="D759" s="138">
        <v>1123.73</v>
      </c>
      <c r="E759" s="139" t="s">
        <v>165</v>
      </c>
    </row>
    <row r="760" spans="2:5" ht="18.75" customHeight="1">
      <c r="B760" s="136" t="s">
        <v>579</v>
      </c>
      <c r="C760" s="137">
        <v>1</v>
      </c>
      <c r="D760" s="138">
        <v>896.27099999999996</v>
      </c>
      <c r="E760" s="139" t="s">
        <v>165</v>
      </c>
    </row>
    <row r="761" spans="2:5" ht="18.75" customHeight="1">
      <c r="B761" s="136" t="s">
        <v>579</v>
      </c>
      <c r="C761" s="137">
        <v>1</v>
      </c>
      <c r="D761" s="138">
        <v>896.27099999999996</v>
      </c>
      <c r="E761" s="139" t="s">
        <v>165</v>
      </c>
    </row>
    <row r="762" spans="2:5" ht="18.75" customHeight="1">
      <c r="B762" s="136" t="s">
        <v>579</v>
      </c>
      <c r="C762" s="137">
        <v>1</v>
      </c>
      <c r="D762" s="138">
        <v>896.27099999999996</v>
      </c>
      <c r="E762" s="139" t="s">
        <v>165</v>
      </c>
    </row>
    <row r="763" spans="2:5" ht="18.75" customHeight="1">
      <c r="B763" s="136" t="s">
        <v>579</v>
      </c>
      <c r="C763" s="137">
        <v>1</v>
      </c>
      <c r="D763" s="138">
        <v>896.27099999999996</v>
      </c>
      <c r="E763" s="139" t="s">
        <v>165</v>
      </c>
    </row>
    <row r="764" spans="2:5" ht="18.75" customHeight="1">
      <c r="B764" s="136" t="s">
        <v>579</v>
      </c>
      <c r="C764" s="137">
        <v>1</v>
      </c>
      <c r="D764" s="138">
        <v>896.27099999999996</v>
      </c>
      <c r="E764" s="139" t="s">
        <v>165</v>
      </c>
    </row>
    <row r="765" spans="2:5" ht="18.75" customHeight="1">
      <c r="B765" s="136" t="s">
        <v>613</v>
      </c>
      <c r="C765" s="137">
        <v>1</v>
      </c>
      <c r="D765" s="138">
        <v>981.69800000000009</v>
      </c>
      <c r="E765" s="139" t="s">
        <v>165</v>
      </c>
    </row>
    <row r="766" spans="2:5" ht="18.75" customHeight="1">
      <c r="B766" s="136" t="s">
        <v>580</v>
      </c>
      <c r="C766" s="137">
        <v>1</v>
      </c>
      <c r="D766" s="138">
        <v>474.74680000000001</v>
      </c>
      <c r="E766" s="139" t="s">
        <v>165</v>
      </c>
    </row>
    <row r="767" spans="2:5" ht="18.75" customHeight="1">
      <c r="B767" s="136" t="s">
        <v>614</v>
      </c>
      <c r="C767" s="137">
        <v>1</v>
      </c>
      <c r="D767" s="138">
        <v>859.66399999999999</v>
      </c>
      <c r="E767" s="139" t="s">
        <v>165</v>
      </c>
    </row>
    <row r="768" spans="2:5" ht="18.75" customHeight="1">
      <c r="B768" s="136" t="s">
        <v>583</v>
      </c>
      <c r="C768" s="137">
        <v>1</v>
      </c>
      <c r="D768" s="138">
        <v>471.67499999999995</v>
      </c>
      <c r="E768" s="139" t="s">
        <v>165</v>
      </c>
    </row>
    <row r="769" spans="2:5" ht="18.75" customHeight="1">
      <c r="B769" s="136" t="s">
        <v>578</v>
      </c>
      <c r="C769" s="137">
        <v>1</v>
      </c>
      <c r="D769" s="138">
        <v>782.64576</v>
      </c>
      <c r="E769" s="139" t="s">
        <v>165</v>
      </c>
    </row>
    <row r="770" spans="2:5" ht="18.75" customHeight="1">
      <c r="B770" s="136" t="s">
        <v>615</v>
      </c>
      <c r="C770" s="137">
        <v>1</v>
      </c>
      <c r="D770" s="138">
        <v>74384.41</v>
      </c>
      <c r="E770" s="139" t="s">
        <v>165</v>
      </c>
    </row>
    <row r="771" spans="2:5" ht="18.75" customHeight="1">
      <c r="B771" s="136" t="s">
        <v>616</v>
      </c>
      <c r="C771" s="137">
        <v>1</v>
      </c>
      <c r="D771" s="138">
        <v>2115.2542372881353</v>
      </c>
      <c r="E771" s="139" t="s">
        <v>165</v>
      </c>
    </row>
    <row r="772" spans="2:5" ht="18.75" customHeight="1">
      <c r="B772" s="136" t="s">
        <v>617</v>
      </c>
      <c r="C772" s="137">
        <v>1</v>
      </c>
      <c r="D772" s="138">
        <v>2874.577966101695</v>
      </c>
      <c r="E772" s="139" t="s">
        <v>165</v>
      </c>
    </row>
    <row r="773" spans="2:5" ht="18.75" customHeight="1">
      <c r="B773" s="136" t="s">
        <v>618</v>
      </c>
      <c r="C773" s="137">
        <v>3</v>
      </c>
      <c r="D773" s="138">
        <v>3986.4549152542377</v>
      </c>
      <c r="E773" s="139" t="s">
        <v>165</v>
      </c>
    </row>
    <row r="774" spans="2:5" ht="18.75" customHeight="1">
      <c r="B774" s="136" t="s">
        <v>588</v>
      </c>
      <c r="C774" s="137">
        <v>2</v>
      </c>
      <c r="D774" s="138">
        <v>1247.4559999999999</v>
      </c>
      <c r="E774" s="139" t="s">
        <v>165</v>
      </c>
    </row>
    <row r="775" spans="2:5" ht="18.75" customHeight="1">
      <c r="B775" s="136" t="s">
        <v>589</v>
      </c>
      <c r="C775" s="137">
        <v>1</v>
      </c>
      <c r="D775" s="138">
        <v>3056.5401600000005</v>
      </c>
      <c r="E775" s="139" t="s">
        <v>165</v>
      </c>
    </row>
    <row r="776" spans="2:5" ht="18.75" customHeight="1">
      <c r="B776" s="136" t="s">
        <v>619</v>
      </c>
      <c r="C776" s="137">
        <v>1</v>
      </c>
      <c r="D776" s="138">
        <v>4067.8</v>
      </c>
      <c r="E776" s="139" t="s">
        <v>165</v>
      </c>
    </row>
    <row r="777" spans="2:5" ht="18.75" customHeight="1">
      <c r="B777" s="136" t="s">
        <v>620</v>
      </c>
      <c r="C777" s="137">
        <v>1</v>
      </c>
      <c r="D777" s="138">
        <v>1627.1201694915253</v>
      </c>
      <c r="E777" s="139" t="s">
        <v>165</v>
      </c>
    </row>
    <row r="778" spans="2:5" ht="18.75" customHeight="1">
      <c r="B778" s="136" t="s">
        <v>621</v>
      </c>
      <c r="C778" s="137">
        <v>1</v>
      </c>
      <c r="D778" s="138">
        <v>787.80499999999995</v>
      </c>
      <c r="E778" s="139" t="s">
        <v>165</v>
      </c>
    </row>
    <row r="779" spans="2:5" ht="18.75" customHeight="1">
      <c r="B779" s="136" t="s">
        <v>591</v>
      </c>
      <c r="C779" s="137">
        <v>1</v>
      </c>
      <c r="D779" s="138">
        <v>1288.1355932203392</v>
      </c>
      <c r="E779" s="139" t="s">
        <v>165</v>
      </c>
    </row>
    <row r="780" spans="2:5" ht="18.75" customHeight="1">
      <c r="B780" s="136" t="s">
        <v>622</v>
      </c>
      <c r="C780" s="137">
        <v>1</v>
      </c>
      <c r="D780" s="138">
        <v>6598.6440677966111</v>
      </c>
      <c r="E780" s="139" t="s">
        <v>165</v>
      </c>
    </row>
    <row r="781" spans="2:5" ht="18.75" customHeight="1">
      <c r="B781" s="136" t="s">
        <v>623</v>
      </c>
      <c r="C781" s="137">
        <v>1</v>
      </c>
      <c r="D781" s="138">
        <v>6949.8311864406787</v>
      </c>
      <c r="E781" s="139" t="s">
        <v>165</v>
      </c>
    </row>
    <row r="782" spans="2:5" ht="18.75" customHeight="1">
      <c r="B782" s="136" t="s">
        <v>592</v>
      </c>
      <c r="C782" s="137">
        <v>3</v>
      </c>
      <c r="D782" s="138">
        <v>6526.7725423728816</v>
      </c>
      <c r="E782" s="139" t="s">
        <v>165</v>
      </c>
    </row>
    <row r="783" spans="2:5" ht="18.75" customHeight="1">
      <c r="B783" s="136" t="s">
        <v>624</v>
      </c>
      <c r="C783" s="137">
        <v>1</v>
      </c>
      <c r="D783" s="138">
        <v>5707.7966101694919</v>
      </c>
      <c r="E783" s="139" t="s">
        <v>165</v>
      </c>
    </row>
    <row r="784" spans="2:5" ht="18.75" customHeight="1">
      <c r="B784" s="136" t="s">
        <v>625</v>
      </c>
      <c r="C784" s="137">
        <v>1</v>
      </c>
      <c r="D784" s="138">
        <v>7690.8474576271192</v>
      </c>
      <c r="E784" s="139" t="s">
        <v>165</v>
      </c>
    </row>
    <row r="785" spans="2:5" ht="18.75" customHeight="1">
      <c r="B785" s="136" t="s">
        <v>626</v>
      </c>
      <c r="C785" s="137">
        <v>2</v>
      </c>
      <c r="D785" s="138">
        <v>5400.6752542372888</v>
      </c>
      <c r="E785" s="139" t="s">
        <v>165</v>
      </c>
    </row>
    <row r="786" spans="2:5" ht="18.75" customHeight="1">
      <c r="B786" s="136" t="s">
        <v>597</v>
      </c>
      <c r="C786" s="137">
        <v>5</v>
      </c>
      <c r="D786" s="138">
        <v>2383.422033898305</v>
      </c>
      <c r="E786" s="139" t="s">
        <v>165</v>
      </c>
    </row>
    <row r="787" spans="2:5" ht="18.75" customHeight="1">
      <c r="B787" s="136" t="s">
        <v>598</v>
      </c>
      <c r="C787" s="137">
        <v>1</v>
      </c>
      <c r="D787" s="138">
        <v>772.06237288135594</v>
      </c>
      <c r="E787" s="139" t="s">
        <v>165</v>
      </c>
    </row>
    <row r="788" spans="2:5" ht="18.75" customHeight="1">
      <c r="B788" s="136" t="s">
        <v>627</v>
      </c>
      <c r="C788" s="137">
        <v>1</v>
      </c>
      <c r="D788" s="138">
        <v>859.75135593220341</v>
      </c>
      <c r="E788" s="139" t="s">
        <v>165</v>
      </c>
    </row>
    <row r="789" spans="2:5" ht="18.75" customHeight="1">
      <c r="B789" s="136" t="s">
        <v>628</v>
      </c>
      <c r="C789" s="137">
        <v>1</v>
      </c>
      <c r="D789" s="138">
        <v>6006.78</v>
      </c>
      <c r="E789" s="139" t="s">
        <v>165</v>
      </c>
    </row>
    <row r="790" spans="2:5" ht="18.75" customHeight="1">
      <c r="B790" s="136" t="s">
        <v>629</v>
      </c>
      <c r="C790" s="137">
        <v>1</v>
      </c>
      <c r="D790" s="138">
        <v>778.30508474576277</v>
      </c>
      <c r="E790" s="139" t="s">
        <v>165</v>
      </c>
    </row>
    <row r="791" spans="2:5" ht="18.75" customHeight="1">
      <c r="B791" s="136" t="s">
        <v>585</v>
      </c>
      <c r="C791" s="137">
        <v>1</v>
      </c>
      <c r="D791" s="138">
        <v>4532.880000000001</v>
      </c>
      <c r="E791" s="139" t="s">
        <v>165</v>
      </c>
    </row>
    <row r="792" spans="2:5" ht="18.75" customHeight="1">
      <c r="B792" s="136" t="s">
        <v>605</v>
      </c>
      <c r="C792" s="137">
        <v>1</v>
      </c>
      <c r="D792" s="138">
        <v>676.78642857142859</v>
      </c>
      <c r="E792" s="139" t="s">
        <v>165</v>
      </c>
    </row>
    <row r="793" spans="2:5" ht="18.75" customHeight="1">
      <c r="B793" s="136" t="s">
        <v>605</v>
      </c>
      <c r="C793" s="137">
        <v>1</v>
      </c>
      <c r="D793" s="138">
        <v>676.78642857142859</v>
      </c>
      <c r="E793" s="139" t="s">
        <v>165</v>
      </c>
    </row>
    <row r="794" spans="2:5" ht="18.75" customHeight="1">
      <c r="B794" s="136" t="s">
        <v>630</v>
      </c>
      <c r="C794" s="137">
        <v>1</v>
      </c>
      <c r="D794" s="138">
        <v>1264.4065999999998</v>
      </c>
      <c r="E794" s="139" t="s">
        <v>165</v>
      </c>
    </row>
    <row r="795" spans="2:5" ht="18.75" customHeight="1">
      <c r="B795" s="136" t="s">
        <v>630</v>
      </c>
      <c r="C795" s="137">
        <v>1</v>
      </c>
      <c r="D795" s="138">
        <v>1264.4065999999998</v>
      </c>
      <c r="E795" s="139" t="s">
        <v>165</v>
      </c>
    </row>
    <row r="796" spans="2:5" ht="18.75" customHeight="1">
      <c r="B796" s="136" t="s">
        <v>630</v>
      </c>
      <c r="C796" s="137">
        <v>1</v>
      </c>
      <c r="D796" s="138">
        <v>1264.4065999999998</v>
      </c>
      <c r="E796" s="139" t="s">
        <v>165</v>
      </c>
    </row>
    <row r="797" spans="2:5" ht="18.75" customHeight="1">
      <c r="B797" s="136" t="s">
        <v>608</v>
      </c>
      <c r="C797" s="137">
        <v>1</v>
      </c>
      <c r="D797" s="138">
        <v>2356.27</v>
      </c>
      <c r="E797" s="139" t="s">
        <v>165</v>
      </c>
    </row>
    <row r="798" spans="2:5" ht="18.75" customHeight="1">
      <c r="B798" s="136" t="s">
        <v>608</v>
      </c>
      <c r="C798" s="137">
        <v>1</v>
      </c>
      <c r="D798" s="138">
        <v>2356.27</v>
      </c>
      <c r="E798" s="139" t="s">
        <v>165</v>
      </c>
    </row>
    <row r="799" spans="2:5" ht="18.75" customHeight="1">
      <c r="B799" s="136" t="s">
        <v>601</v>
      </c>
      <c r="C799" s="137">
        <v>1</v>
      </c>
      <c r="D799" s="138">
        <v>0</v>
      </c>
      <c r="E799" s="139" t="s">
        <v>165</v>
      </c>
    </row>
    <row r="800" spans="2:5" ht="18.75" customHeight="1">
      <c r="B800" s="136" t="s">
        <v>601</v>
      </c>
      <c r="C800" s="137">
        <v>1</v>
      </c>
      <c r="D800" s="138">
        <v>0</v>
      </c>
      <c r="E800" s="139" t="s">
        <v>165</v>
      </c>
    </row>
    <row r="801" spans="2:5" ht="18.75" customHeight="1">
      <c r="B801" s="136" t="s">
        <v>631</v>
      </c>
      <c r="C801" s="137">
        <v>1</v>
      </c>
      <c r="D801" s="138">
        <v>449.50400000000002</v>
      </c>
      <c r="E801" s="139" t="s">
        <v>165</v>
      </c>
    </row>
    <row r="802" spans="2:5" ht="18.75" customHeight="1">
      <c r="B802" s="136" t="s">
        <v>631</v>
      </c>
      <c r="C802" s="137">
        <v>1</v>
      </c>
      <c r="D802" s="138">
        <v>449.50400000000002</v>
      </c>
      <c r="E802" s="139" t="s">
        <v>165</v>
      </c>
    </row>
    <row r="803" spans="2:5" ht="18.75" customHeight="1">
      <c r="B803" s="136" t="s">
        <v>631</v>
      </c>
      <c r="C803" s="137">
        <v>1</v>
      </c>
      <c r="D803" s="138">
        <v>449.50400000000002</v>
      </c>
      <c r="E803" s="139" t="s">
        <v>165</v>
      </c>
    </row>
    <row r="804" spans="2:5" ht="18.75" customHeight="1">
      <c r="B804" s="136" t="s">
        <v>631</v>
      </c>
      <c r="C804" s="137">
        <v>1</v>
      </c>
      <c r="D804" s="138">
        <v>449.50400000000002</v>
      </c>
      <c r="E804" s="139" t="s">
        <v>165</v>
      </c>
    </row>
    <row r="805" spans="2:5" ht="18.75" customHeight="1">
      <c r="B805" s="136" t="s">
        <v>631</v>
      </c>
      <c r="C805" s="137">
        <v>1</v>
      </c>
      <c r="D805" s="138">
        <v>449.50400000000002</v>
      </c>
      <c r="E805" s="139" t="s">
        <v>165</v>
      </c>
    </row>
    <row r="806" spans="2:5" ht="18.75" customHeight="1">
      <c r="B806" s="136" t="s">
        <v>602</v>
      </c>
      <c r="C806" s="137">
        <v>1</v>
      </c>
      <c r="D806" s="138">
        <v>0</v>
      </c>
      <c r="E806" s="139" t="s">
        <v>165</v>
      </c>
    </row>
    <row r="807" spans="2:5" ht="18.75" customHeight="1">
      <c r="B807" s="136" t="s">
        <v>632</v>
      </c>
      <c r="C807" s="137">
        <v>2</v>
      </c>
      <c r="D807" s="138">
        <v>16776.29</v>
      </c>
      <c r="E807" s="139" t="s">
        <v>165</v>
      </c>
    </row>
    <row r="808" spans="2:5" ht="18.75" customHeight="1">
      <c r="B808" s="136" t="s">
        <v>633</v>
      </c>
      <c r="C808" s="137">
        <v>1</v>
      </c>
      <c r="D808" s="138">
        <v>334.23399999999992</v>
      </c>
      <c r="E808" s="139" t="s">
        <v>165</v>
      </c>
    </row>
    <row r="809" spans="2:5" ht="18.75" customHeight="1">
      <c r="B809" s="136" t="s">
        <v>634</v>
      </c>
      <c r="C809" s="137">
        <v>1</v>
      </c>
      <c r="D809" s="138">
        <v>1094.4880000000001</v>
      </c>
      <c r="E809" s="139" t="s">
        <v>165</v>
      </c>
    </row>
    <row r="810" spans="2:5" ht="18.75" customHeight="1">
      <c r="B810" s="136" t="s">
        <v>634</v>
      </c>
      <c r="C810" s="137">
        <v>1</v>
      </c>
      <c r="D810" s="138">
        <v>1094.4880000000001</v>
      </c>
      <c r="E810" s="139" t="s">
        <v>165</v>
      </c>
    </row>
    <row r="811" spans="2:5" ht="18.75" customHeight="1">
      <c r="B811" s="136" t="s">
        <v>634</v>
      </c>
      <c r="C811" s="137">
        <v>1</v>
      </c>
      <c r="D811" s="138">
        <v>1094.4880000000001</v>
      </c>
      <c r="E811" s="139" t="s">
        <v>165</v>
      </c>
    </row>
    <row r="812" spans="2:5" ht="18.75" customHeight="1">
      <c r="B812" s="136" t="s">
        <v>634</v>
      </c>
      <c r="C812" s="137">
        <v>1</v>
      </c>
      <c r="D812" s="138">
        <v>1094.4880000000001</v>
      </c>
      <c r="E812" s="139" t="s">
        <v>165</v>
      </c>
    </row>
    <row r="813" spans="2:5" ht="18.75" customHeight="1">
      <c r="B813" s="136" t="s">
        <v>634</v>
      </c>
      <c r="C813" s="137">
        <v>1</v>
      </c>
      <c r="D813" s="138">
        <v>1094.4880000000001</v>
      </c>
      <c r="E813" s="139" t="s">
        <v>165</v>
      </c>
    </row>
    <row r="814" spans="2:5" ht="18.75" customHeight="1">
      <c r="B814" s="136" t="s">
        <v>634</v>
      </c>
      <c r="C814" s="137">
        <v>1</v>
      </c>
      <c r="D814" s="138">
        <v>1094.4880000000001</v>
      </c>
      <c r="E814" s="139" t="s">
        <v>165</v>
      </c>
    </row>
    <row r="815" spans="2:5" ht="18.75" customHeight="1">
      <c r="B815" s="136" t="s">
        <v>634</v>
      </c>
      <c r="C815" s="137">
        <v>1</v>
      </c>
      <c r="D815" s="138">
        <v>1094.4880000000001</v>
      </c>
      <c r="E815" s="139" t="s">
        <v>165</v>
      </c>
    </row>
    <row r="816" spans="2:5" ht="18.75" customHeight="1">
      <c r="B816" s="136" t="s">
        <v>634</v>
      </c>
      <c r="C816" s="137">
        <v>1</v>
      </c>
      <c r="D816" s="138">
        <v>1094.4880000000001</v>
      </c>
      <c r="E816" s="139" t="s">
        <v>165</v>
      </c>
    </row>
    <row r="817" spans="2:5" ht="18.75" customHeight="1">
      <c r="B817" s="136" t="s">
        <v>634</v>
      </c>
      <c r="C817" s="137">
        <v>1</v>
      </c>
      <c r="D817" s="138">
        <v>1094.4880000000001</v>
      </c>
      <c r="E817" s="139" t="s">
        <v>165</v>
      </c>
    </row>
    <row r="818" spans="2:5" ht="18.75" customHeight="1">
      <c r="B818" s="136" t="s">
        <v>634</v>
      </c>
      <c r="C818" s="137">
        <v>1</v>
      </c>
      <c r="D818" s="138">
        <v>1094.4880000000001</v>
      </c>
      <c r="E818" s="139" t="s">
        <v>165</v>
      </c>
    </row>
    <row r="819" spans="2:5" ht="18.75" customHeight="1">
      <c r="B819" s="136" t="s">
        <v>634</v>
      </c>
      <c r="C819" s="137">
        <v>1</v>
      </c>
      <c r="D819" s="138">
        <v>1094.4880000000001</v>
      </c>
      <c r="E819" s="139" t="s">
        <v>165</v>
      </c>
    </row>
    <row r="820" spans="2:5" ht="18.75" customHeight="1">
      <c r="B820" s="136" t="s">
        <v>634</v>
      </c>
      <c r="C820" s="137">
        <v>1</v>
      </c>
      <c r="D820" s="138">
        <v>1094.4880000000001</v>
      </c>
      <c r="E820" s="139" t="s">
        <v>165</v>
      </c>
    </row>
    <row r="821" spans="2:5" ht="18.75" customHeight="1">
      <c r="B821" s="136" t="s">
        <v>635</v>
      </c>
      <c r="C821" s="137">
        <v>1</v>
      </c>
      <c r="D821" s="138">
        <v>3428.8100000000004</v>
      </c>
      <c r="E821" s="139" t="s">
        <v>165</v>
      </c>
    </row>
    <row r="822" spans="2:5" ht="18.75" customHeight="1">
      <c r="B822" s="136" t="s">
        <v>609</v>
      </c>
      <c r="C822" s="137">
        <v>1</v>
      </c>
      <c r="D822" s="138">
        <v>3574.1570000000002</v>
      </c>
      <c r="E822" s="139" t="s">
        <v>165</v>
      </c>
    </row>
    <row r="823" spans="2:5" ht="18.75" customHeight="1">
      <c r="B823" s="136" t="s">
        <v>609</v>
      </c>
      <c r="C823" s="137">
        <v>1</v>
      </c>
      <c r="D823" s="138">
        <v>3574.1570000000002</v>
      </c>
      <c r="E823" s="139" t="s">
        <v>165</v>
      </c>
    </row>
    <row r="824" spans="2:5" ht="18.75" customHeight="1">
      <c r="B824" s="136" t="s">
        <v>609</v>
      </c>
      <c r="C824" s="137">
        <v>1</v>
      </c>
      <c r="D824" s="138">
        <v>3574.1570000000002</v>
      </c>
      <c r="E824" s="139" t="s">
        <v>165</v>
      </c>
    </row>
    <row r="825" spans="2:5" ht="18.75" customHeight="1">
      <c r="B825" s="136" t="s">
        <v>636</v>
      </c>
      <c r="C825" s="137">
        <v>1</v>
      </c>
      <c r="D825" s="138">
        <v>482.33</v>
      </c>
      <c r="E825" s="139" t="s">
        <v>165</v>
      </c>
    </row>
    <row r="826" spans="2:5" ht="18.75" customHeight="1">
      <c r="B826" s="136" t="s">
        <v>636</v>
      </c>
      <c r="C826" s="137">
        <v>1</v>
      </c>
      <c r="D826" s="138">
        <v>482.33</v>
      </c>
      <c r="E826" s="139" t="s">
        <v>165</v>
      </c>
    </row>
    <row r="827" spans="2:5" ht="18.75" customHeight="1">
      <c r="B827" s="136" t="s">
        <v>636</v>
      </c>
      <c r="C827" s="137">
        <v>1</v>
      </c>
      <c r="D827" s="138">
        <v>482.33</v>
      </c>
      <c r="E827" s="139" t="s">
        <v>165</v>
      </c>
    </row>
    <row r="828" spans="2:5" ht="18.75" customHeight="1">
      <c r="B828" s="136" t="s">
        <v>636</v>
      </c>
      <c r="C828" s="137">
        <v>1</v>
      </c>
      <c r="D828" s="138">
        <v>482.33</v>
      </c>
      <c r="E828" s="139" t="s">
        <v>165</v>
      </c>
    </row>
    <row r="829" spans="2:5" ht="18.75" customHeight="1">
      <c r="B829" s="136" t="s">
        <v>636</v>
      </c>
      <c r="C829" s="137">
        <v>1</v>
      </c>
      <c r="D829" s="138">
        <v>482.33</v>
      </c>
      <c r="E829" s="139" t="s">
        <v>165</v>
      </c>
    </row>
    <row r="830" spans="2:5" ht="18.75" customHeight="1">
      <c r="B830" s="136" t="s">
        <v>636</v>
      </c>
      <c r="C830" s="137">
        <v>1</v>
      </c>
      <c r="D830" s="138">
        <v>482.33</v>
      </c>
      <c r="E830" s="139" t="s">
        <v>165</v>
      </c>
    </row>
    <row r="831" spans="2:5" ht="18.75" customHeight="1">
      <c r="B831" s="136" t="s">
        <v>636</v>
      </c>
      <c r="C831" s="137">
        <v>1</v>
      </c>
      <c r="D831" s="138">
        <v>482.33</v>
      </c>
      <c r="E831" s="139" t="s">
        <v>165</v>
      </c>
    </row>
    <row r="832" spans="2:5" ht="18.75" customHeight="1">
      <c r="B832" s="136" t="s">
        <v>636</v>
      </c>
      <c r="C832" s="137">
        <v>1</v>
      </c>
      <c r="D832" s="138">
        <v>482.33</v>
      </c>
      <c r="E832" s="139" t="s">
        <v>165</v>
      </c>
    </row>
    <row r="833" spans="2:5" ht="18.75" customHeight="1">
      <c r="B833" s="136" t="s">
        <v>636</v>
      </c>
      <c r="C833" s="137">
        <v>1</v>
      </c>
      <c r="D833" s="138">
        <v>482.33</v>
      </c>
      <c r="E833" s="139" t="s">
        <v>165</v>
      </c>
    </row>
    <row r="834" spans="2:5" ht="18.75" customHeight="1">
      <c r="B834" s="136" t="s">
        <v>636</v>
      </c>
      <c r="C834" s="137">
        <v>1</v>
      </c>
      <c r="D834" s="138">
        <v>482.33</v>
      </c>
      <c r="E834" s="139" t="s">
        <v>165</v>
      </c>
    </row>
    <row r="835" spans="2:5" ht="18.75" customHeight="1">
      <c r="B835" s="136" t="s">
        <v>637</v>
      </c>
      <c r="C835" s="137">
        <v>1</v>
      </c>
      <c r="D835" s="138">
        <v>1038.135</v>
      </c>
      <c r="E835" s="139" t="s">
        <v>165</v>
      </c>
    </row>
    <row r="836" spans="2:5" ht="18.75" customHeight="1">
      <c r="B836" s="136" t="s">
        <v>637</v>
      </c>
      <c r="C836" s="137">
        <v>1</v>
      </c>
      <c r="D836" s="138">
        <v>1038.135</v>
      </c>
      <c r="E836" s="139" t="s">
        <v>165</v>
      </c>
    </row>
    <row r="837" spans="2:5" ht="18.75" customHeight="1">
      <c r="B837" s="136" t="s">
        <v>637</v>
      </c>
      <c r="C837" s="137">
        <v>1</v>
      </c>
      <c r="D837" s="138">
        <v>1038.135</v>
      </c>
      <c r="E837" s="139" t="s">
        <v>165</v>
      </c>
    </row>
    <row r="838" spans="2:5" ht="18.75" customHeight="1">
      <c r="B838" s="136" t="s">
        <v>637</v>
      </c>
      <c r="C838" s="137">
        <v>1</v>
      </c>
      <c r="D838" s="138">
        <v>1038.135</v>
      </c>
      <c r="E838" s="139" t="s">
        <v>165</v>
      </c>
    </row>
    <row r="839" spans="2:5" ht="18.75" customHeight="1">
      <c r="B839" s="136" t="s">
        <v>638</v>
      </c>
      <c r="C839" s="137">
        <v>1</v>
      </c>
      <c r="D839" s="138">
        <v>2362.7980000000002</v>
      </c>
      <c r="E839" s="139" t="s">
        <v>165</v>
      </c>
    </row>
    <row r="840" spans="2:5" ht="18.75" customHeight="1">
      <c r="B840" s="136" t="s">
        <v>638</v>
      </c>
      <c r="C840" s="137">
        <v>1</v>
      </c>
      <c r="D840" s="138">
        <v>2362.7980000000002</v>
      </c>
      <c r="E840" s="139" t="s">
        <v>165</v>
      </c>
    </row>
    <row r="841" spans="2:5" ht="18.75" customHeight="1">
      <c r="B841" s="136" t="s">
        <v>638</v>
      </c>
      <c r="C841" s="137">
        <v>1</v>
      </c>
      <c r="D841" s="138">
        <v>2362.7980000000002</v>
      </c>
      <c r="E841" s="139" t="s">
        <v>165</v>
      </c>
    </row>
    <row r="842" spans="2:5" ht="18.75" customHeight="1">
      <c r="B842" s="136" t="s">
        <v>639</v>
      </c>
      <c r="C842" s="137">
        <v>1</v>
      </c>
      <c r="D842" s="138">
        <v>6081.1019999999999</v>
      </c>
      <c r="E842" s="139" t="s">
        <v>165</v>
      </c>
    </row>
    <row r="843" spans="2:5" ht="18.75" customHeight="1">
      <c r="B843" s="136" t="s">
        <v>556</v>
      </c>
      <c r="C843" s="137">
        <v>1</v>
      </c>
      <c r="D843" s="138">
        <v>1750</v>
      </c>
      <c r="E843" s="139" t="s">
        <v>165</v>
      </c>
    </row>
    <row r="844" spans="2:5" ht="18.75" customHeight="1">
      <c r="B844" s="136" t="s">
        <v>640</v>
      </c>
      <c r="C844" s="137">
        <v>1</v>
      </c>
      <c r="D844" s="138">
        <v>689.32499999999993</v>
      </c>
      <c r="E844" s="139" t="s">
        <v>165</v>
      </c>
    </row>
    <row r="845" spans="2:5" ht="18.75" customHeight="1">
      <c r="B845" s="136" t="s">
        <v>640</v>
      </c>
      <c r="C845" s="137">
        <v>1</v>
      </c>
      <c r="D845" s="138">
        <v>689.32499999999993</v>
      </c>
      <c r="E845" s="139" t="s">
        <v>165</v>
      </c>
    </row>
    <row r="846" spans="2:5" ht="18.75" customHeight="1">
      <c r="B846" s="136" t="s">
        <v>641</v>
      </c>
      <c r="C846" s="137">
        <v>5</v>
      </c>
      <c r="D846" s="138">
        <v>2906.7949999999996</v>
      </c>
      <c r="E846" s="139" t="s">
        <v>165</v>
      </c>
    </row>
    <row r="847" spans="2:5" ht="18.75" customHeight="1">
      <c r="B847" s="136" t="s">
        <v>642</v>
      </c>
      <c r="C847" s="137">
        <v>1</v>
      </c>
      <c r="D847" s="138">
        <v>5224.4880000000003</v>
      </c>
      <c r="E847" s="139" t="s">
        <v>165</v>
      </c>
    </row>
    <row r="848" spans="2:5" ht="18.75" customHeight="1">
      <c r="B848" s="136" t="s">
        <v>643</v>
      </c>
      <c r="C848" s="137">
        <v>1</v>
      </c>
      <c r="D848" s="138">
        <v>1428.88</v>
      </c>
      <c r="E848" s="139" t="s">
        <v>165</v>
      </c>
    </row>
    <row r="849" spans="2:5" ht="18.75" customHeight="1">
      <c r="B849" s="136" t="s">
        <v>644</v>
      </c>
      <c r="C849" s="137">
        <v>1</v>
      </c>
      <c r="D849" s="138">
        <v>1127.116</v>
      </c>
      <c r="E849" s="139" t="s">
        <v>165</v>
      </c>
    </row>
    <row r="850" spans="2:5" ht="18.75" customHeight="1">
      <c r="B850" s="136" t="s">
        <v>645</v>
      </c>
      <c r="C850" s="137">
        <v>1</v>
      </c>
      <c r="D850" s="138">
        <v>2002.1186440677966</v>
      </c>
      <c r="E850" s="139" t="s">
        <v>165</v>
      </c>
    </row>
    <row r="851" spans="2:5" ht="18.75" customHeight="1">
      <c r="B851" s="136" t="s">
        <v>646</v>
      </c>
      <c r="C851" s="137">
        <v>1</v>
      </c>
      <c r="D851" s="138">
        <v>453.0172</v>
      </c>
      <c r="E851" s="139" t="s">
        <v>165</v>
      </c>
    </row>
    <row r="852" spans="2:5" ht="18.75" customHeight="1">
      <c r="B852" s="136" t="s">
        <v>646</v>
      </c>
      <c r="C852" s="137">
        <v>1</v>
      </c>
      <c r="D852" s="138">
        <v>453.0172</v>
      </c>
      <c r="E852" s="139" t="s">
        <v>165</v>
      </c>
    </row>
    <row r="853" spans="2:5" ht="18.75" customHeight="1">
      <c r="B853" s="136" t="s">
        <v>646</v>
      </c>
      <c r="C853" s="137">
        <v>1</v>
      </c>
      <c r="D853" s="138">
        <v>453.0172</v>
      </c>
      <c r="E853" s="139" t="s">
        <v>165</v>
      </c>
    </row>
    <row r="854" spans="2:5" ht="18.75" customHeight="1">
      <c r="B854" s="136" t="s">
        <v>646</v>
      </c>
      <c r="C854" s="137">
        <v>1</v>
      </c>
      <c r="D854" s="138">
        <v>453.0172</v>
      </c>
      <c r="E854" s="139" t="s">
        <v>165</v>
      </c>
    </row>
    <row r="855" spans="2:5" ht="18.75" customHeight="1">
      <c r="B855" s="136" t="s">
        <v>646</v>
      </c>
      <c r="C855" s="137">
        <v>1</v>
      </c>
      <c r="D855" s="138">
        <v>453.0172</v>
      </c>
      <c r="E855" s="139" t="s">
        <v>165</v>
      </c>
    </row>
    <row r="856" spans="2:5" ht="18.75" customHeight="1">
      <c r="B856" s="136" t="s">
        <v>647</v>
      </c>
      <c r="C856" s="137">
        <v>1</v>
      </c>
      <c r="D856" s="138">
        <v>1460.6468</v>
      </c>
      <c r="E856" s="139" t="s">
        <v>165</v>
      </c>
    </row>
    <row r="857" spans="2:5" ht="18.75" customHeight="1">
      <c r="B857" s="136" t="s">
        <v>647</v>
      </c>
      <c r="C857" s="137">
        <v>1</v>
      </c>
      <c r="D857" s="138">
        <v>1460.6468</v>
      </c>
      <c r="E857" s="139" t="s">
        <v>165</v>
      </c>
    </row>
    <row r="858" spans="2:5" ht="18.75" customHeight="1">
      <c r="B858" s="136" t="s">
        <v>647</v>
      </c>
      <c r="C858" s="137">
        <v>1</v>
      </c>
      <c r="D858" s="138">
        <v>1460.6468</v>
      </c>
      <c r="E858" s="139" t="s">
        <v>165</v>
      </c>
    </row>
    <row r="859" spans="2:5" ht="18.75" customHeight="1">
      <c r="B859" s="136" t="s">
        <v>647</v>
      </c>
      <c r="C859" s="137">
        <v>1</v>
      </c>
      <c r="D859" s="138">
        <v>1460.6468</v>
      </c>
      <c r="E859" s="139" t="s">
        <v>165</v>
      </c>
    </row>
    <row r="860" spans="2:5" ht="18.75" customHeight="1">
      <c r="B860" s="136" t="s">
        <v>647</v>
      </c>
      <c r="C860" s="137">
        <v>1</v>
      </c>
      <c r="D860" s="138">
        <v>1460.6468</v>
      </c>
      <c r="E860" s="139" t="s">
        <v>165</v>
      </c>
    </row>
    <row r="861" spans="2:5" ht="18.75" customHeight="1">
      <c r="B861" s="136" t="s">
        <v>648</v>
      </c>
      <c r="C861" s="137">
        <v>1</v>
      </c>
      <c r="D861" s="138">
        <v>1480.7979999999998</v>
      </c>
      <c r="E861" s="139" t="s">
        <v>165</v>
      </c>
    </row>
    <row r="862" spans="2:5" ht="18.75" customHeight="1">
      <c r="B862" s="136" t="s">
        <v>649</v>
      </c>
      <c r="C862" s="137">
        <v>1</v>
      </c>
      <c r="D862" s="138">
        <v>970.10560000000009</v>
      </c>
      <c r="E862" s="139" t="s">
        <v>165</v>
      </c>
    </row>
    <row r="863" spans="2:5" ht="18.75" customHeight="1">
      <c r="B863" s="136" t="s">
        <v>650</v>
      </c>
      <c r="C863" s="137">
        <v>1</v>
      </c>
      <c r="D863" s="138">
        <v>674.22366666666665</v>
      </c>
      <c r="E863" s="139" t="s">
        <v>165</v>
      </c>
    </row>
    <row r="864" spans="2:5" ht="18.75" customHeight="1">
      <c r="B864" s="136" t="s">
        <v>651</v>
      </c>
      <c r="C864" s="137">
        <v>1</v>
      </c>
      <c r="D864" s="138">
        <v>634.07799999999997</v>
      </c>
      <c r="E864" s="139" t="s">
        <v>165</v>
      </c>
    </row>
    <row r="865" spans="2:5" ht="18.75" customHeight="1">
      <c r="B865" s="136" t="s">
        <v>652</v>
      </c>
      <c r="C865" s="137">
        <v>1</v>
      </c>
      <c r="D865" s="138">
        <v>702.9659979999999</v>
      </c>
      <c r="E865" s="139" t="s">
        <v>165</v>
      </c>
    </row>
    <row r="866" spans="2:5" ht="18.75" customHeight="1">
      <c r="B866" s="136" t="s">
        <v>608</v>
      </c>
      <c r="C866" s="137">
        <v>1</v>
      </c>
      <c r="D866" s="138">
        <v>2351.525995</v>
      </c>
      <c r="E866" s="139" t="s">
        <v>165</v>
      </c>
    </row>
    <row r="867" spans="2:5" ht="18.75" customHeight="1">
      <c r="B867" s="136" t="s">
        <v>652</v>
      </c>
      <c r="C867" s="137">
        <v>1</v>
      </c>
      <c r="D867" s="138">
        <v>702.9659979999999</v>
      </c>
      <c r="E867" s="139" t="s">
        <v>165</v>
      </c>
    </row>
    <row r="868" spans="2:5" ht="18.75" customHeight="1">
      <c r="B868" s="136" t="s">
        <v>608</v>
      </c>
      <c r="C868" s="137">
        <v>1</v>
      </c>
      <c r="D868" s="138">
        <v>2351.525995</v>
      </c>
      <c r="E868" s="139" t="s">
        <v>165</v>
      </c>
    </row>
    <row r="869" spans="2:5" ht="18.75" customHeight="1">
      <c r="B869" s="136" t="s">
        <v>610</v>
      </c>
      <c r="C869" s="137">
        <v>2</v>
      </c>
      <c r="D869" s="138">
        <v>6976.28</v>
      </c>
      <c r="E869" s="139" t="s">
        <v>165</v>
      </c>
    </row>
    <row r="870" spans="2:5" ht="18.75" customHeight="1">
      <c r="B870" s="136" t="s">
        <v>653</v>
      </c>
      <c r="C870" s="137">
        <v>2</v>
      </c>
      <c r="D870" s="138">
        <v>1362.028</v>
      </c>
      <c r="E870" s="139" t="s">
        <v>165</v>
      </c>
    </row>
    <row r="871" spans="2:5" ht="18.75" customHeight="1">
      <c r="B871" s="136" t="s">
        <v>654</v>
      </c>
      <c r="C871" s="137">
        <v>1</v>
      </c>
      <c r="D871" s="138">
        <v>5773.8189999999995</v>
      </c>
      <c r="E871" s="139" t="s">
        <v>165</v>
      </c>
    </row>
    <row r="872" spans="2:5" ht="18.75" customHeight="1">
      <c r="B872" s="136" t="s">
        <v>655</v>
      </c>
      <c r="C872" s="137">
        <v>1</v>
      </c>
      <c r="D872" s="138">
        <v>5140.2579999999998</v>
      </c>
      <c r="E872" s="139" t="s">
        <v>165</v>
      </c>
    </row>
    <row r="873" spans="2:5" ht="18.75" customHeight="1">
      <c r="B873" s="136" t="s">
        <v>656</v>
      </c>
      <c r="C873" s="137">
        <v>1</v>
      </c>
      <c r="D873" s="138">
        <v>4281.2700000000013</v>
      </c>
      <c r="E873" s="139" t="s">
        <v>165</v>
      </c>
    </row>
    <row r="874" spans="2:5" ht="18.75" customHeight="1">
      <c r="B874" s="136" t="s">
        <v>657</v>
      </c>
      <c r="C874" s="137">
        <v>1</v>
      </c>
      <c r="D874" s="138">
        <v>737.02300000000002</v>
      </c>
      <c r="E874" s="139" t="s">
        <v>165</v>
      </c>
    </row>
    <row r="875" spans="2:5" ht="18.75" customHeight="1">
      <c r="B875" s="136" t="s">
        <v>658</v>
      </c>
      <c r="C875" s="137">
        <v>1</v>
      </c>
      <c r="D875" s="138">
        <v>737.02300000000002</v>
      </c>
      <c r="E875" s="139" t="s">
        <v>165</v>
      </c>
    </row>
    <row r="876" spans="2:5" ht="18.75" customHeight="1">
      <c r="B876" s="136" t="s">
        <v>658</v>
      </c>
      <c r="C876" s="137">
        <v>1</v>
      </c>
      <c r="D876" s="138">
        <v>737.02300000000002</v>
      </c>
      <c r="E876" s="139" t="s">
        <v>165</v>
      </c>
    </row>
    <row r="877" spans="2:5" ht="18.75" customHeight="1">
      <c r="B877" s="136" t="s">
        <v>658</v>
      </c>
      <c r="C877" s="137">
        <v>1</v>
      </c>
      <c r="D877" s="138">
        <v>737.02300000000002</v>
      </c>
      <c r="E877" s="139" t="s">
        <v>165</v>
      </c>
    </row>
    <row r="878" spans="2:5" ht="18.75" customHeight="1">
      <c r="B878" s="136" t="s">
        <v>605</v>
      </c>
      <c r="C878" s="137">
        <v>1</v>
      </c>
      <c r="D878" s="138">
        <v>676.78642857142859</v>
      </c>
      <c r="E878" s="139" t="s">
        <v>165</v>
      </c>
    </row>
    <row r="879" spans="2:5" ht="18.75" customHeight="1">
      <c r="B879" s="136" t="s">
        <v>605</v>
      </c>
      <c r="C879" s="137">
        <v>1</v>
      </c>
      <c r="D879" s="138">
        <v>676.78642857142859</v>
      </c>
      <c r="E879" s="139" t="s">
        <v>165</v>
      </c>
    </row>
    <row r="880" spans="2:5" ht="18.75" customHeight="1">
      <c r="B880" s="136" t="s">
        <v>605</v>
      </c>
      <c r="C880" s="137">
        <v>1</v>
      </c>
      <c r="D880" s="138">
        <v>676.78642857142859</v>
      </c>
      <c r="E880" s="139" t="s">
        <v>165</v>
      </c>
    </row>
    <row r="881" spans="2:5" ht="18.75" customHeight="1">
      <c r="B881" s="136" t="s">
        <v>605</v>
      </c>
      <c r="C881" s="137">
        <v>1</v>
      </c>
      <c r="D881" s="138">
        <v>676.78642857142859</v>
      </c>
      <c r="E881" s="139" t="s">
        <v>165</v>
      </c>
    </row>
    <row r="882" spans="2:5" ht="18.75" customHeight="1">
      <c r="B882" s="136" t="s">
        <v>605</v>
      </c>
      <c r="C882" s="137">
        <v>1</v>
      </c>
      <c r="D882" s="138">
        <v>676.78642857142859</v>
      </c>
      <c r="E882" s="139" t="s">
        <v>165</v>
      </c>
    </row>
    <row r="883" spans="2:5" ht="18.75" customHeight="1">
      <c r="B883" s="136" t="s">
        <v>605</v>
      </c>
      <c r="C883" s="137">
        <v>1</v>
      </c>
      <c r="D883" s="138">
        <v>676.78642857142859</v>
      </c>
      <c r="E883" s="139" t="s">
        <v>165</v>
      </c>
    </row>
    <row r="884" spans="2:5" ht="18.75" customHeight="1">
      <c r="B884" s="136" t="s">
        <v>605</v>
      </c>
      <c r="C884" s="137">
        <v>1</v>
      </c>
      <c r="D884" s="138">
        <v>676.78642857142859</v>
      </c>
      <c r="E884" s="139" t="s">
        <v>165</v>
      </c>
    </row>
    <row r="885" spans="2:5" ht="18.75" customHeight="1">
      <c r="B885" s="136" t="s">
        <v>605</v>
      </c>
      <c r="C885" s="137">
        <v>1</v>
      </c>
      <c r="D885" s="138">
        <v>676.78642857142859</v>
      </c>
      <c r="E885" s="139" t="s">
        <v>165</v>
      </c>
    </row>
    <row r="886" spans="2:5" ht="18.75" customHeight="1">
      <c r="B886" s="136" t="s">
        <v>605</v>
      </c>
      <c r="C886" s="137">
        <v>1</v>
      </c>
      <c r="D886" s="138">
        <v>676.78642857142859</v>
      </c>
      <c r="E886" s="139" t="s">
        <v>165</v>
      </c>
    </row>
    <row r="887" spans="2:5" ht="18.75" customHeight="1">
      <c r="B887" s="136" t="s">
        <v>605</v>
      </c>
      <c r="C887" s="137">
        <v>1</v>
      </c>
      <c r="D887" s="138">
        <v>676.78642857142859</v>
      </c>
      <c r="E887" s="139" t="s">
        <v>165</v>
      </c>
    </row>
    <row r="888" spans="2:5" ht="18.75" customHeight="1">
      <c r="B888" s="136" t="s">
        <v>605</v>
      </c>
      <c r="C888" s="137">
        <v>1</v>
      </c>
      <c r="D888" s="138">
        <v>676.78642857142859</v>
      </c>
      <c r="E888" s="139" t="s">
        <v>165</v>
      </c>
    </row>
    <row r="889" spans="2:5" ht="18.75" customHeight="1">
      <c r="B889" s="136" t="s">
        <v>605</v>
      </c>
      <c r="C889" s="137">
        <v>1</v>
      </c>
      <c r="D889" s="138">
        <v>676.78642857142859</v>
      </c>
      <c r="E889" s="139" t="s">
        <v>165</v>
      </c>
    </row>
    <row r="890" spans="2:5" ht="18.75" customHeight="1">
      <c r="B890" s="136" t="s">
        <v>605</v>
      </c>
      <c r="C890" s="137">
        <v>1</v>
      </c>
      <c r="D890" s="138">
        <v>676.78642857142859</v>
      </c>
      <c r="E890" s="139" t="s">
        <v>165</v>
      </c>
    </row>
    <row r="891" spans="2:5" ht="18.75" customHeight="1">
      <c r="B891" s="136" t="s">
        <v>605</v>
      </c>
      <c r="C891" s="137">
        <v>1</v>
      </c>
      <c r="D891" s="138">
        <v>676.78642857142859</v>
      </c>
      <c r="E891" s="139" t="s">
        <v>165</v>
      </c>
    </row>
    <row r="892" spans="2:5" ht="18.75" customHeight="1">
      <c r="B892" s="136" t="s">
        <v>605</v>
      </c>
      <c r="C892" s="137">
        <v>1</v>
      </c>
      <c r="D892" s="138">
        <v>676.78642857142859</v>
      </c>
      <c r="E892" s="139" t="s">
        <v>165</v>
      </c>
    </row>
    <row r="893" spans="2:5" ht="18.75" customHeight="1">
      <c r="B893" s="136" t="s">
        <v>605</v>
      </c>
      <c r="C893" s="137">
        <v>1</v>
      </c>
      <c r="D893" s="138">
        <v>676.78642857142859</v>
      </c>
      <c r="E893" s="139" t="s">
        <v>165</v>
      </c>
    </row>
    <row r="894" spans="2:5" ht="18.75" customHeight="1">
      <c r="B894" s="136" t="s">
        <v>605</v>
      </c>
      <c r="C894" s="137">
        <v>1</v>
      </c>
      <c r="D894" s="138">
        <v>676.78642857142859</v>
      </c>
      <c r="E894" s="139" t="s">
        <v>165</v>
      </c>
    </row>
    <row r="895" spans="2:5" ht="18.75" customHeight="1">
      <c r="B895" s="136" t="s">
        <v>605</v>
      </c>
      <c r="C895" s="137">
        <v>1</v>
      </c>
      <c r="D895" s="138">
        <v>676.78642857142859</v>
      </c>
      <c r="E895" s="139" t="s">
        <v>165</v>
      </c>
    </row>
    <row r="896" spans="2:5" ht="18.75" customHeight="1">
      <c r="B896" s="136" t="s">
        <v>605</v>
      </c>
      <c r="C896" s="137">
        <v>1</v>
      </c>
      <c r="D896" s="138">
        <v>676.78642857142859</v>
      </c>
      <c r="E896" s="139" t="s">
        <v>165</v>
      </c>
    </row>
    <row r="897" spans="2:5" ht="18.75" customHeight="1">
      <c r="B897" s="136" t="s">
        <v>605</v>
      </c>
      <c r="C897" s="137">
        <v>1</v>
      </c>
      <c r="D897" s="138">
        <v>676.78642857142859</v>
      </c>
      <c r="E897" s="139" t="s">
        <v>165</v>
      </c>
    </row>
    <row r="898" spans="2:5" ht="18.75" customHeight="1">
      <c r="B898" s="136" t="s">
        <v>605</v>
      </c>
      <c r="C898" s="137">
        <v>1</v>
      </c>
      <c r="D898" s="138">
        <v>676.78642857142859</v>
      </c>
      <c r="E898" s="139" t="s">
        <v>165</v>
      </c>
    </row>
    <row r="899" spans="2:5" ht="18.75" customHeight="1">
      <c r="B899" s="136" t="s">
        <v>659</v>
      </c>
      <c r="C899" s="137">
        <v>1</v>
      </c>
      <c r="D899" s="138">
        <v>358.72648484848492</v>
      </c>
      <c r="E899" s="139" t="s">
        <v>165</v>
      </c>
    </row>
    <row r="900" spans="2:5" ht="18.75" customHeight="1">
      <c r="B900" s="136" t="s">
        <v>659</v>
      </c>
      <c r="C900" s="137">
        <v>1</v>
      </c>
      <c r="D900" s="138">
        <v>358.72648484848492</v>
      </c>
      <c r="E900" s="139" t="s">
        <v>165</v>
      </c>
    </row>
    <row r="901" spans="2:5" ht="18.75" customHeight="1">
      <c r="B901" s="136" t="s">
        <v>659</v>
      </c>
      <c r="C901" s="137">
        <v>1</v>
      </c>
      <c r="D901" s="138">
        <v>358.72648484848492</v>
      </c>
      <c r="E901" s="139" t="s">
        <v>165</v>
      </c>
    </row>
    <row r="902" spans="2:5" ht="18.75" customHeight="1">
      <c r="B902" s="136" t="s">
        <v>659</v>
      </c>
      <c r="C902" s="137">
        <v>1</v>
      </c>
      <c r="D902" s="138">
        <v>358.72648484848492</v>
      </c>
      <c r="E902" s="139" t="s">
        <v>165</v>
      </c>
    </row>
    <row r="903" spans="2:5" ht="18.75" customHeight="1">
      <c r="B903" s="136" t="s">
        <v>659</v>
      </c>
      <c r="C903" s="137">
        <v>1</v>
      </c>
      <c r="D903" s="138">
        <v>358.72648484848492</v>
      </c>
      <c r="E903" s="139" t="s">
        <v>165</v>
      </c>
    </row>
    <row r="904" spans="2:5" ht="18.75" customHeight="1">
      <c r="B904" s="136" t="s">
        <v>659</v>
      </c>
      <c r="C904" s="137">
        <v>1</v>
      </c>
      <c r="D904" s="138">
        <v>358.72648484848492</v>
      </c>
      <c r="E904" s="139" t="s">
        <v>165</v>
      </c>
    </row>
    <row r="905" spans="2:5" ht="18.75" customHeight="1">
      <c r="B905" s="136" t="s">
        <v>659</v>
      </c>
      <c r="C905" s="137">
        <v>1</v>
      </c>
      <c r="D905" s="138">
        <v>358.72648484848492</v>
      </c>
      <c r="E905" s="139" t="s">
        <v>165</v>
      </c>
    </row>
    <row r="906" spans="2:5" ht="18.75" customHeight="1">
      <c r="B906" s="136" t="s">
        <v>659</v>
      </c>
      <c r="C906" s="137">
        <v>1</v>
      </c>
      <c r="D906" s="138">
        <v>358.72648484848492</v>
      </c>
      <c r="E906" s="139" t="s">
        <v>165</v>
      </c>
    </row>
    <row r="907" spans="2:5" ht="18.75" customHeight="1">
      <c r="B907" s="136" t="s">
        <v>659</v>
      </c>
      <c r="C907" s="137">
        <v>1</v>
      </c>
      <c r="D907" s="138">
        <v>358.72648484848492</v>
      </c>
      <c r="E907" s="139" t="s">
        <v>165</v>
      </c>
    </row>
    <row r="908" spans="2:5" ht="18.75" customHeight="1">
      <c r="B908" s="136" t="s">
        <v>659</v>
      </c>
      <c r="C908" s="137">
        <v>1</v>
      </c>
      <c r="D908" s="138">
        <v>358.72648484848492</v>
      </c>
      <c r="E908" s="139" t="s">
        <v>165</v>
      </c>
    </row>
    <row r="909" spans="2:5" ht="18.75" customHeight="1">
      <c r="B909" s="136" t="s">
        <v>659</v>
      </c>
      <c r="C909" s="137">
        <v>1</v>
      </c>
      <c r="D909" s="138">
        <v>358.72648484848492</v>
      </c>
      <c r="E909" s="139" t="s">
        <v>165</v>
      </c>
    </row>
    <row r="910" spans="2:5" ht="18.75" customHeight="1">
      <c r="B910" s="136" t="s">
        <v>660</v>
      </c>
      <c r="C910" s="137">
        <v>1</v>
      </c>
      <c r="D910" s="138">
        <v>1827.1160000000002</v>
      </c>
      <c r="E910" s="139" t="s">
        <v>165</v>
      </c>
    </row>
    <row r="911" spans="2:5" ht="18.75" customHeight="1">
      <c r="B911" s="136" t="s">
        <v>660</v>
      </c>
      <c r="C911" s="137">
        <v>1</v>
      </c>
      <c r="D911" s="138">
        <v>1827.1160000000002</v>
      </c>
      <c r="E911" s="139" t="s">
        <v>165</v>
      </c>
    </row>
    <row r="912" spans="2:5" ht="18.75" customHeight="1">
      <c r="B912" s="136" t="s">
        <v>660</v>
      </c>
      <c r="C912" s="137">
        <v>1</v>
      </c>
      <c r="D912" s="138">
        <v>1827.1160000000002</v>
      </c>
      <c r="E912" s="139" t="s">
        <v>165</v>
      </c>
    </row>
    <row r="913" spans="2:5" ht="18.75" customHeight="1">
      <c r="B913" s="136" t="s">
        <v>660</v>
      </c>
      <c r="C913" s="137">
        <v>1</v>
      </c>
      <c r="D913" s="138">
        <v>1827.1160000000002</v>
      </c>
      <c r="E913" s="139" t="s">
        <v>165</v>
      </c>
    </row>
    <row r="914" spans="2:5" ht="18.75" customHeight="1">
      <c r="B914" s="136" t="s">
        <v>660</v>
      </c>
      <c r="C914" s="137">
        <v>1</v>
      </c>
      <c r="D914" s="138">
        <v>1827.1160000000002</v>
      </c>
      <c r="E914" s="139" t="s">
        <v>165</v>
      </c>
    </row>
    <row r="915" spans="2:5" ht="18.75" customHeight="1">
      <c r="B915" s="136" t="s">
        <v>660</v>
      </c>
      <c r="C915" s="137">
        <v>1</v>
      </c>
      <c r="D915" s="138">
        <v>1827.1160000000002</v>
      </c>
      <c r="E915" s="139" t="s">
        <v>165</v>
      </c>
    </row>
    <row r="916" spans="2:5" ht="18.75" customHeight="1">
      <c r="B916" s="136" t="s">
        <v>603</v>
      </c>
      <c r="C916" s="137">
        <v>1</v>
      </c>
      <c r="D916" s="138">
        <v>2802.154</v>
      </c>
      <c r="E916" s="139" t="s">
        <v>165</v>
      </c>
    </row>
    <row r="917" spans="2:5" ht="18.75" customHeight="1">
      <c r="B917" s="136" t="s">
        <v>661</v>
      </c>
      <c r="C917" s="137">
        <v>1</v>
      </c>
      <c r="D917" s="138">
        <v>100</v>
      </c>
      <c r="E917" s="139" t="s">
        <v>165</v>
      </c>
    </row>
    <row r="918" spans="2:5" ht="18.75" customHeight="1">
      <c r="B918" s="136" t="s">
        <v>662</v>
      </c>
      <c r="C918" s="137">
        <v>1</v>
      </c>
      <c r="D918" s="138">
        <v>525.59</v>
      </c>
      <c r="E918" s="139" t="s">
        <v>165</v>
      </c>
    </row>
    <row r="919" spans="2:5" ht="18.75" customHeight="1">
      <c r="B919" s="136" t="s">
        <v>663</v>
      </c>
      <c r="C919" s="137">
        <v>6</v>
      </c>
      <c r="D919" s="138">
        <v>3274.5480000000002</v>
      </c>
      <c r="E919" s="139" t="s">
        <v>165</v>
      </c>
    </row>
    <row r="920" spans="2:5" ht="18.75" customHeight="1">
      <c r="B920" s="136" t="s">
        <v>664</v>
      </c>
      <c r="C920" s="137">
        <v>1</v>
      </c>
      <c r="D920" s="138">
        <v>7093.2213541079991</v>
      </c>
      <c r="E920" s="139" t="s">
        <v>165</v>
      </c>
    </row>
    <row r="921" spans="2:5" ht="18.75" customHeight="1">
      <c r="B921" s="136" t="s">
        <v>665</v>
      </c>
      <c r="C921" s="137">
        <v>5</v>
      </c>
      <c r="D921" s="138">
        <v>5813.55</v>
      </c>
      <c r="E921" s="139" t="s">
        <v>165</v>
      </c>
    </row>
    <row r="922" spans="2:5" ht="18.75" customHeight="1">
      <c r="B922" s="136" t="s">
        <v>666</v>
      </c>
      <c r="C922" s="137">
        <v>1</v>
      </c>
      <c r="D922" s="138">
        <v>5849.1570000000002</v>
      </c>
      <c r="E922" s="139" t="s">
        <v>165</v>
      </c>
    </row>
    <row r="923" spans="2:5" ht="18.75" customHeight="1">
      <c r="B923" s="136" t="s">
        <v>667</v>
      </c>
      <c r="C923" s="137">
        <v>1</v>
      </c>
      <c r="D923" s="138">
        <v>1850.845</v>
      </c>
      <c r="E923" s="139" t="s">
        <v>165</v>
      </c>
    </row>
    <row r="924" spans="2:5" ht="18.75" customHeight="1">
      <c r="B924" s="136" t="s">
        <v>668</v>
      </c>
      <c r="C924" s="137">
        <v>1</v>
      </c>
      <c r="D924" s="138">
        <v>374.35300000000001</v>
      </c>
      <c r="E924" s="139" t="s">
        <v>165</v>
      </c>
    </row>
    <row r="925" spans="2:5" ht="18.75" customHeight="1">
      <c r="B925" s="136" t="s">
        <v>668</v>
      </c>
      <c r="C925" s="137">
        <v>1</v>
      </c>
      <c r="D925" s="138">
        <v>374.35300000000001</v>
      </c>
      <c r="E925" s="139" t="s">
        <v>165</v>
      </c>
    </row>
    <row r="926" spans="2:5" ht="18.75" customHeight="1">
      <c r="B926" s="136" t="s">
        <v>668</v>
      </c>
      <c r="C926" s="137">
        <v>1</v>
      </c>
      <c r="D926" s="138">
        <v>374.35300000000001</v>
      </c>
      <c r="E926" s="139" t="s">
        <v>165</v>
      </c>
    </row>
    <row r="927" spans="2:5" ht="18.75" customHeight="1">
      <c r="B927" s="136" t="s">
        <v>668</v>
      </c>
      <c r="C927" s="137">
        <v>1</v>
      </c>
      <c r="D927" s="138">
        <v>374.35300000000001</v>
      </c>
      <c r="E927" s="139" t="s">
        <v>165</v>
      </c>
    </row>
    <row r="928" spans="2:5" ht="18.75" customHeight="1">
      <c r="B928" s="136" t="s">
        <v>669</v>
      </c>
      <c r="C928" s="137">
        <v>3</v>
      </c>
      <c r="D928" s="138">
        <v>1323.2355000000002</v>
      </c>
      <c r="E928" s="139" t="s">
        <v>165</v>
      </c>
    </row>
    <row r="929" spans="2:5" ht="18.75" customHeight="1">
      <c r="B929" s="136" t="s">
        <v>670</v>
      </c>
      <c r="C929" s="137">
        <v>1</v>
      </c>
      <c r="D929" s="138">
        <v>949.15</v>
      </c>
      <c r="E929" s="139" t="s">
        <v>165</v>
      </c>
    </row>
    <row r="930" spans="2:5" ht="18.75" customHeight="1">
      <c r="B930" s="136" t="s">
        <v>671</v>
      </c>
      <c r="C930" s="137">
        <v>1</v>
      </c>
      <c r="D930" s="138">
        <v>24417.258000000002</v>
      </c>
      <c r="E930" s="139" t="s">
        <v>165</v>
      </c>
    </row>
    <row r="931" spans="2:5" ht="18.75" customHeight="1">
      <c r="B931" s="136" t="s">
        <v>671</v>
      </c>
      <c r="C931" s="137">
        <v>1</v>
      </c>
      <c r="D931" s="138">
        <v>24417.258000000002</v>
      </c>
      <c r="E931" s="139" t="s">
        <v>165</v>
      </c>
    </row>
    <row r="932" spans="2:5" ht="18.75" customHeight="1">
      <c r="B932" s="136" t="s">
        <v>671</v>
      </c>
      <c r="C932" s="137">
        <v>1</v>
      </c>
      <c r="D932" s="138">
        <v>24417.258000000002</v>
      </c>
      <c r="E932" s="139" t="s">
        <v>165</v>
      </c>
    </row>
    <row r="933" spans="2:5" ht="18.75" customHeight="1">
      <c r="B933" s="136" t="s">
        <v>671</v>
      </c>
      <c r="C933" s="137">
        <v>1</v>
      </c>
      <c r="D933" s="138">
        <v>24417.258000000002</v>
      </c>
      <c r="E933" s="139" t="s">
        <v>165</v>
      </c>
    </row>
    <row r="934" spans="2:5" ht="18.75" customHeight="1">
      <c r="B934" s="136" t="s">
        <v>611</v>
      </c>
      <c r="C934" s="137">
        <v>1</v>
      </c>
      <c r="D934" s="138">
        <v>1672.88</v>
      </c>
      <c r="E934" s="139" t="s">
        <v>165</v>
      </c>
    </row>
    <row r="935" spans="2:5" ht="18.75" customHeight="1">
      <c r="B935" s="136" t="s">
        <v>672</v>
      </c>
      <c r="C935" s="137">
        <v>1</v>
      </c>
      <c r="D935" s="138">
        <v>5600.8880999999992</v>
      </c>
      <c r="E935" s="139" t="s">
        <v>165</v>
      </c>
    </row>
    <row r="936" spans="2:5" ht="18.75" customHeight="1">
      <c r="B936" s="136" t="s">
        <v>606</v>
      </c>
      <c r="C936" s="137">
        <v>1</v>
      </c>
      <c r="D936" s="138">
        <v>506.48384000000004</v>
      </c>
      <c r="E936" s="139" t="s">
        <v>165</v>
      </c>
    </row>
    <row r="937" spans="2:5" ht="18.75" customHeight="1">
      <c r="B937" s="136" t="s">
        <v>673</v>
      </c>
      <c r="C937" s="137">
        <v>1</v>
      </c>
      <c r="D937" s="138">
        <v>405.29988888888886</v>
      </c>
      <c r="E937" s="139" t="s">
        <v>165</v>
      </c>
    </row>
    <row r="938" spans="2:5" ht="18.75" customHeight="1">
      <c r="B938" s="136" t="s">
        <v>601</v>
      </c>
      <c r="C938" s="137">
        <v>1</v>
      </c>
      <c r="D938" s="138">
        <v>0</v>
      </c>
      <c r="E938" s="139" t="s">
        <v>165</v>
      </c>
    </row>
    <row r="939" spans="2:5" ht="18.75" customHeight="1">
      <c r="B939" s="136" t="s">
        <v>601</v>
      </c>
      <c r="C939" s="137">
        <v>1</v>
      </c>
      <c r="D939" s="138">
        <v>0</v>
      </c>
      <c r="E939" s="139" t="s">
        <v>165</v>
      </c>
    </row>
    <row r="940" spans="2:5" ht="18.75" customHeight="1">
      <c r="B940" s="136" t="s">
        <v>674</v>
      </c>
      <c r="C940" s="137">
        <v>1</v>
      </c>
      <c r="D940" s="138">
        <v>2476.52</v>
      </c>
      <c r="E940" s="139" t="s">
        <v>165</v>
      </c>
    </row>
    <row r="941" spans="2:5" ht="18.75" customHeight="1">
      <c r="B941" s="136" t="s">
        <v>675</v>
      </c>
      <c r="C941" s="137">
        <v>1</v>
      </c>
      <c r="D941" s="138">
        <v>41077.64</v>
      </c>
      <c r="E941" s="139" t="s">
        <v>165</v>
      </c>
    </row>
    <row r="942" spans="2:5" ht="18.75" customHeight="1">
      <c r="B942" s="136" t="s">
        <v>676</v>
      </c>
      <c r="C942" s="137">
        <v>1</v>
      </c>
      <c r="D942" s="138">
        <v>11718.75</v>
      </c>
      <c r="E942" s="139" t="s">
        <v>165</v>
      </c>
    </row>
    <row r="943" spans="2:5" ht="18.75" customHeight="1">
      <c r="B943" s="136" t="s">
        <v>677</v>
      </c>
      <c r="C943" s="137">
        <v>1</v>
      </c>
      <c r="D943" s="138">
        <v>51668.11</v>
      </c>
      <c r="E943" s="139" t="s">
        <v>165</v>
      </c>
    </row>
    <row r="944" spans="2:5" ht="18.75" customHeight="1">
      <c r="B944" s="136" t="s">
        <v>678</v>
      </c>
      <c r="C944" s="137">
        <v>1</v>
      </c>
      <c r="D944" s="138">
        <v>4250.9399999999996</v>
      </c>
      <c r="E944" s="139" t="s">
        <v>679</v>
      </c>
    </row>
    <row r="945" spans="2:5" ht="18.75" customHeight="1" thickBot="1">
      <c r="B945" s="140"/>
      <c r="C945" s="141"/>
      <c r="D945" s="142"/>
      <c r="E945" s="143"/>
    </row>
    <row r="946" spans="2:5" ht="18.75" customHeight="1">
      <c r="B946" s="246" t="s">
        <v>680</v>
      </c>
      <c r="C946" s="246"/>
      <c r="D946" s="246"/>
      <c r="E946" s="246"/>
    </row>
    <row r="947" spans="2:5" ht="18.75" customHeight="1"/>
    <row r="948" spans="2:5" ht="18.75" customHeight="1"/>
    <row r="949" spans="2:5" ht="18.75" customHeight="1"/>
    <row r="950" spans="2:5" ht="18.75" customHeight="1"/>
    <row r="951" spans="2:5" ht="18.75" customHeight="1"/>
    <row r="952" spans="2:5" ht="18.75" customHeight="1"/>
    <row r="953" spans="2:5" ht="18.75" customHeight="1"/>
    <row r="954" spans="2:5" ht="18.75" customHeight="1"/>
    <row r="955" spans="2:5" ht="18.75" customHeight="1"/>
    <row r="956" spans="2:5" ht="18.75" customHeight="1"/>
    <row r="957" spans="2:5" ht="18.75" customHeight="1"/>
    <row r="958" spans="2:5" ht="18.75" customHeight="1"/>
    <row r="959" spans="2:5" ht="18.75" customHeight="1"/>
    <row r="960" spans="2:5" ht="18.75" customHeight="1"/>
    <row r="961" ht="18.75" customHeight="1"/>
    <row r="962" ht="18.75" customHeight="1"/>
    <row r="963" ht="18.75" customHeight="1"/>
    <row r="964" ht="18.75" customHeight="1"/>
    <row r="965" ht="18.75" customHeight="1"/>
    <row r="966" ht="18.75" customHeight="1"/>
    <row r="967" ht="18.75" customHeight="1"/>
    <row r="968" ht="18.75" customHeight="1"/>
    <row r="969" ht="18.75" customHeight="1"/>
    <row r="970" ht="18.75" customHeight="1"/>
    <row r="971" ht="18.75" customHeight="1"/>
    <row r="972" ht="18.75" customHeight="1"/>
    <row r="973" ht="18.75" customHeight="1"/>
    <row r="974" ht="18.75" customHeight="1"/>
    <row r="975" ht="18.75" customHeight="1"/>
    <row r="976" ht="18.75" customHeight="1"/>
    <row r="977" ht="18.75" customHeight="1"/>
    <row r="978" ht="18.75" customHeight="1"/>
    <row r="979" ht="18.75" customHeight="1"/>
    <row r="980" ht="18.75" customHeight="1"/>
    <row r="981" ht="18.75" customHeight="1"/>
    <row r="982" ht="18.75" customHeight="1"/>
    <row r="983" ht="18.75" customHeight="1"/>
    <row r="984" ht="18.75" customHeight="1"/>
    <row r="985" ht="18.75" customHeight="1"/>
    <row r="986" ht="18.75" customHeight="1"/>
    <row r="987" ht="18.75" customHeight="1"/>
    <row r="988" ht="18.75" customHeight="1"/>
    <row r="989" ht="18.75" customHeight="1"/>
    <row r="990" ht="18.75" customHeight="1"/>
    <row r="991" ht="18.75" customHeight="1"/>
    <row r="992" ht="18.75" customHeight="1"/>
    <row r="993" ht="18.75" customHeight="1"/>
    <row r="994" ht="18.75" customHeight="1"/>
    <row r="995" ht="18.75" customHeight="1"/>
    <row r="996" ht="18.75" customHeight="1"/>
    <row r="997" ht="18.75" customHeight="1"/>
    <row r="998" ht="18.75" customHeight="1"/>
    <row r="999" ht="18.75" customHeight="1"/>
    <row r="1000" ht="18.75" customHeight="1"/>
    <row r="1001" ht="18.75" customHeight="1"/>
    <row r="1002" ht="18.75" customHeight="1"/>
    <row r="1003" ht="18.75" customHeight="1"/>
    <row r="1004" ht="18.75" customHeight="1"/>
    <row r="1005" ht="18.75" customHeight="1"/>
    <row r="1006" ht="18.75" customHeight="1"/>
    <row r="1007" ht="18.75" customHeight="1"/>
    <row r="1008" ht="18.75" customHeight="1"/>
    <row r="1009" ht="18.75" customHeight="1"/>
    <row r="1010" ht="18.75" customHeight="1"/>
    <row r="1011" ht="18.75" customHeight="1"/>
    <row r="1012" ht="18.75" customHeight="1"/>
    <row r="1013" ht="18.75" customHeight="1"/>
    <row r="1014" ht="18.75" customHeight="1"/>
    <row r="1015" ht="18.75" customHeight="1"/>
    <row r="1016" ht="18.75" customHeight="1"/>
    <row r="1017" ht="18.75" customHeight="1"/>
    <row r="1018" ht="18.75" customHeight="1"/>
    <row r="1019" ht="18.75" customHeight="1"/>
    <row r="1020" ht="18.75" customHeight="1"/>
    <row r="1021" ht="18.75" customHeight="1"/>
    <row r="1022" ht="18.75" customHeight="1"/>
    <row r="1023" ht="18.75" customHeight="1"/>
    <row r="1024" ht="18.75" customHeight="1"/>
    <row r="1025" ht="18.75" customHeight="1"/>
    <row r="1026" ht="18.75" customHeight="1"/>
    <row r="1027" ht="18.75" customHeight="1"/>
    <row r="1028" ht="18.75" customHeight="1"/>
    <row r="1029" ht="18.75" customHeight="1"/>
    <row r="1030" ht="18.75" customHeight="1"/>
    <row r="1031" ht="18.75" customHeight="1"/>
    <row r="1032" ht="18.75" customHeight="1"/>
    <row r="1033" ht="18.75" customHeight="1"/>
    <row r="1034" ht="18.75" customHeight="1"/>
    <row r="1035" ht="18.75" customHeight="1"/>
    <row r="1036" ht="18.75" customHeight="1"/>
  </sheetData>
  <mergeCells count="4">
    <mergeCell ref="B2:E2"/>
    <mergeCell ref="B3:E3"/>
    <mergeCell ref="B1:E1"/>
    <mergeCell ref="B946:E946"/>
  </mergeCells>
  <printOptions horizontalCentered="1"/>
  <pageMargins left="0.7" right="0.7" top="0.75" bottom="0.75" header="0.3" footer="0.3"/>
  <pageSetup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4"/>
  <sheetViews>
    <sheetView view="pageBreakPreview" zoomScale="110" zoomScaleNormal="100" zoomScaleSheetLayoutView="110" workbookViewId="0">
      <selection activeCell="A13" sqref="A13:F13"/>
    </sheetView>
  </sheetViews>
  <sheetFormatPr defaultRowHeight="12.75"/>
  <cols>
    <col min="1" max="1" width="23.28515625" style="13" customWidth="1"/>
    <col min="2" max="2" width="31.140625" style="13" customWidth="1"/>
    <col min="3" max="3" width="19.140625" style="13" customWidth="1"/>
    <col min="4" max="4" width="16.28515625" style="13" customWidth="1"/>
    <col min="5" max="5" width="20.42578125" style="13" customWidth="1"/>
    <col min="6" max="6" width="19.28515625" style="13" customWidth="1"/>
    <col min="7" max="256" width="9.140625" style="13"/>
    <col min="257" max="257" width="23.28515625" style="13" customWidth="1"/>
    <col min="258" max="258" width="31.140625" style="13" customWidth="1"/>
    <col min="259" max="259" width="19.140625" style="13" customWidth="1"/>
    <col min="260" max="260" width="16.28515625" style="13" customWidth="1"/>
    <col min="261" max="261" width="20.42578125" style="13" customWidth="1"/>
    <col min="262" max="262" width="19.28515625" style="13" customWidth="1"/>
    <col min="263" max="512" width="9.140625" style="13"/>
    <col min="513" max="513" width="23.28515625" style="13" customWidth="1"/>
    <col min="514" max="514" width="31.140625" style="13" customWidth="1"/>
    <col min="515" max="515" width="19.140625" style="13" customWidth="1"/>
    <col min="516" max="516" width="16.28515625" style="13" customWidth="1"/>
    <col min="517" max="517" width="20.42578125" style="13" customWidth="1"/>
    <col min="518" max="518" width="19.28515625" style="13" customWidth="1"/>
    <col min="519" max="768" width="9.140625" style="13"/>
    <col min="769" max="769" width="23.28515625" style="13" customWidth="1"/>
    <col min="770" max="770" width="31.140625" style="13" customWidth="1"/>
    <col min="771" max="771" width="19.140625" style="13" customWidth="1"/>
    <col min="772" max="772" width="16.28515625" style="13" customWidth="1"/>
    <col min="773" max="773" width="20.42578125" style="13" customWidth="1"/>
    <col min="774" max="774" width="19.28515625" style="13" customWidth="1"/>
    <col min="775" max="1024" width="9.140625" style="13"/>
    <col min="1025" max="1025" width="23.28515625" style="13" customWidth="1"/>
    <col min="1026" max="1026" width="31.140625" style="13" customWidth="1"/>
    <col min="1027" max="1027" width="19.140625" style="13" customWidth="1"/>
    <col min="1028" max="1028" width="16.28515625" style="13" customWidth="1"/>
    <col min="1029" max="1029" width="20.42578125" style="13" customWidth="1"/>
    <col min="1030" max="1030" width="19.28515625" style="13" customWidth="1"/>
    <col min="1031" max="1280" width="9.140625" style="13"/>
    <col min="1281" max="1281" width="23.28515625" style="13" customWidth="1"/>
    <col min="1282" max="1282" width="31.140625" style="13" customWidth="1"/>
    <col min="1283" max="1283" width="19.140625" style="13" customWidth="1"/>
    <col min="1284" max="1284" width="16.28515625" style="13" customWidth="1"/>
    <col min="1285" max="1285" width="20.42578125" style="13" customWidth="1"/>
    <col min="1286" max="1286" width="19.28515625" style="13" customWidth="1"/>
    <col min="1287" max="1536" width="9.140625" style="13"/>
    <col min="1537" max="1537" width="23.28515625" style="13" customWidth="1"/>
    <col min="1538" max="1538" width="31.140625" style="13" customWidth="1"/>
    <col min="1539" max="1539" width="19.140625" style="13" customWidth="1"/>
    <col min="1540" max="1540" width="16.28515625" style="13" customWidth="1"/>
    <col min="1541" max="1541" width="20.42578125" style="13" customWidth="1"/>
    <col min="1542" max="1542" width="19.28515625" style="13" customWidth="1"/>
    <col min="1543" max="1792" width="9.140625" style="13"/>
    <col min="1793" max="1793" width="23.28515625" style="13" customWidth="1"/>
    <col min="1794" max="1794" width="31.140625" style="13" customWidth="1"/>
    <col min="1795" max="1795" width="19.140625" style="13" customWidth="1"/>
    <col min="1796" max="1796" width="16.28515625" style="13" customWidth="1"/>
    <col min="1797" max="1797" width="20.42578125" style="13" customWidth="1"/>
    <col min="1798" max="1798" width="19.28515625" style="13" customWidth="1"/>
    <col min="1799" max="2048" width="9.140625" style="13"/>
    <col min="2049" max="2049" width="23.28515625" style="13" customWidth="1"/>
    <col min="2050" max="2050" width="31.140625" style="13" customWidth="1"/>
    <col min="2051" max="2051" width="19.140625" style="13" customWidth="1"/>
    <col min="2052" max="2052" width="16.28515625" style="13" customWidth="1"/>
    <col min="2053" max="2053" width="20.42578125" style="13" customWidth="1"/>
    <col min="2054" max="2054" width="19.28515625" style="13" customWidth="1"/>
    <col min="2055" max="2304" width="9.140625" style="13"/>
    <col min="2305" max="2305" width="23.28515625" style="13" customWidth="1"/>
    <col min="2306" max="2306" width="31.140625" style="13" customWidth="1"/>
    <col min="2307" max="2307" width="19.140625" style="13" customWidth="1"/>
    <col min="2308" max="2308" width="16.28515625" style="13" customWidth="1"/>
    <col min="2309" max="2309" width="20.42578125" style="13" customWidth="1"/>
    <col min="2310" max="2310" width="19.28515625" style="13" customWidth="1"/>
    <col min="2311" max="2560" width="9.140625" style="13"/>
    <col min="2561" max="2561" width="23.28515625" style="13" customWidth="1"/>
    <col min="2562" max="2562" width="31.140625" style="13" customWidth="1"/>
    <col min="2563" max="2563" width="19.140625" style="13" customWidth="1"/>
    <col min="2564" max="2564" width="16.28515625" style="13" customWidth="1"/>
    <col min="2565" max="2565" width="20.42578125" style="13" customWidth="1"/>
    <col min="2566" max="2566" width="19.28515625" style="13" customWidth="1"/>
    <col min="2567" max="2816" width="9.140625" style="13"/>
    <col min="2817" max="2817" width="23.28515625" style="13" customWidth="1"/>
    <col min="2818" max="2818" width="31.140625" style="13" customWidth="1"/>
    <col min="2819" max="2819" width="19.140625" style="13" customWidth="1"/>
    <col min="2820" max="2820" width="16.28515625" style="13" customWidth="1"/>
    <col min="2821" max="2821" width="20.42578125" style="13" customWidth="1"/>
    <col min="2822" max="2822" width="19.28515625" style="13" customWidth="1"/>
    <col min="2823" max="3072" width="9.140625" style="13"/>
    <col min="3073" max="3073" width="23.28515625" style="13" customWidth="1"/>
    <col min="3074" max="3074" width="31.140625" style="13" customWidth="1"/>
    <col min="3075" max="3075" width="19.140625" style="13" customWidth="1"/>
    <col min="3076" max="3076" width="16.28515625" style="13" customWidth="1"/>
    <col min="3077" max="3077" width="20.42578125" style="13" customWidth="1"/>
    <col min="3078" max="3078" width="19.28515625" style="13" customWidth="1"/>
    <col min="3079" max="3328" width="9.140625" style="13"/>
    <col min="3329" max="3329" width="23.28515625" style="13" customWidth="1"/>
    <col min="3330" max="3330" width="31.140625" style="13" customWidth="1"/>
    <col min="3331" max="3331" width="19.140625" style="13" customWidth="1"/>
    <col min="3332" max="3332" width="16.28515625" style="13" customWidth="1"/>
    <col min="3333" max="3333" width="20.42578125" style="13" customWidth="1"/>
    <col min="3334" max="3334" width="19.28515625" style="13" customWidth="1"/>
    <col min="3335" max="3584" width="9.140625" style="13"/>
    <col min="3585" max="3585" width="23.28515625" style="13" customWidth="1"/>
    <col min="3586" max="3586" width="31.140625" style="13" customWidth="1"/>
    <col min="3587" max="3587" width="19.140625" style="13" customWidth="1"/>
    <col min="3588" max="3588" width="16.28515625" style="13" customWidth="1"/>
    <col min="3589" max="3589" width="20.42578125" style="13" customWidth="1"/>
    <col min="3590" max="3590" width="19.28515625" style="13" customWidth="1"/>
    <col min="3591" max="3840" width="9.140625" style="13"/>
    <col min="3841" max="3841" width="23.28515625" style="13" customWidth="1"/>
    <col min="3842" max="3842" width="31.140625" style="13" customWidth="1"/>
    <col min="3843" max="3843" width="19.140625" style="13" customWidth="1"/>
    <col min="3844" max="3844" width="16.28515625" style="13" customWidth="1"/>
    <col min="3845" max="3845" width="20.42578125" style="13" customWidth="1"/>
    <col min="3846" max="3846" width="19.28515625" style="13" customWidth="1"/>
    <col min="3847" max="4096" width="9.140625" style="13"/>
    <col min="4097" max="4097" width="23.28515625" style="13" customWidth="1"/>
    <col min="4098" max="4098" width="31.140625" style="13" customWidth="1"/>
    <col min="4099" max="4099" width="19.140625" style="13" customWidth="1"/>
    <col min="4100" max="4100" width="16.28515625" style="13" customWidth="1"/>
    <col min="4101" max="4101" width="20.42578125" style="13" customWidth="1"/>
    <col min="4102" max="4102" width="19.28515625" style="13" customWidth="1"/>
    <col min="4103" max="4352" width="9.140625" style="13"/>
    <col min="4353" max="4353" width="23.28515625" style="13" customWidth="1"/>
    <col min="4354" max="4354" width="31.140625" style="13" customWidth="1"/>
    <col min="4355" max="4355" width="19.140625" style="13" customWidth="1"/>
    <col min="4356" max="4356" width="16.28515625" style="13" customWidth="1"/>
    <col min="4357" max="4357" width="20.42578125" style="13" customWidth="1"/>
    <col min="4358" max="4358" width="19.28515625" style="13" customWidth="1"/>
    <col min="4359" max="4608" width="9.140625" style="13"/>
    <col min="4609" max="4609" width="23.28515625" style="13" customWidth="1"/>
    <col min="4610" max="4610" width="31.140625" style="13" customWidth="1"/>
    <col min="4611" max="4611" width="19.140625" style="13" customWidth="1"/>
    <col min="4612" max="4612" width="16.28515625" style="13" customWidth="1"/>
    <col min="4613" max="4613" width="20.42578125" style="13" customWidth="1"/>
    <col min="4614" max="4614" width="19.28515625" style="13" customWidth="1"/>
    <col min="4615" max="4864" width="9.140625" style="13"/>
    <col min="4865" max="4865" width="23.28515625" style="13" customWidth="1"/>
    <col min="4866" max="4866" width="31.140625" style="13" customWidth="1"/>
    <col min="4867" max="4867" width="19.140625" style="13" customWidth="1"/>
    <col min="4868" max="4868" width="16.28515625" style="13" customWidth="1"/>
    <col min="4869" max="4869" width="20.42578125" style="13" customWidth="1"/>
    <col min="4870" max="4870" width="19.28515625" style="13" customWidth="1"/>
    <col min="4871" max="5120" width="9.140625" style="13"/>
    <col min="5121" max="5121" width="23.28515625" style="13" customWidth="1"/>
    <col min="5122" max="5122" width="31.140625" style="13" customWidth="1"/>
    <col min="5123" max="5123" width="19.140625" style="13" customWidth="1"/>
    <col min="5124" max="5124" width="16.28515625" style="13" customWidth="1"/>
    <col min="5125" max="5125" width="20.42578125" style="13" customWidth="1"/>
    <col min="5126" max="5126" width="19.28515625" style="13" customWidth="1"/>
    <col min="5127" max="5376" width="9.140625" style="13"/>
    <col min="5377" max="5377" width="23.28515625" style="13" customWidth="1"/>
    <col min="5378" max="5378" width="31.140625" style="13" customWidth="1"/>
    <col min="5379" max="5379" width="19.140625" style="13" customWidth="1"/>
    <col min="5380" max="5380" width="16.28515625" style="13" customWidth="1"/>
    <col min="5381" max="5381" width="20.42578125" style="13" customWidth="1"/>
    <col min="5382" max="5382" width="19.28515625" style="13" customWidth="1"/>
    <col min="5383" max="5632" width="9.140625" style="13"/>
    <col min="5633" max="5633" width="23.28515625" style="13" customWidth="1"/>
    <col min="5634" max="5634" width="31.140625" style="13" customWidth="1"/>
    <col min="5635" max="5635" width="19.140625" style="13" customWidth="1"/>
    <col min="5636" max="5636" width="16.28515625" style="13" customWidth="1"/>
    <col min="5637" max="5637" width="20.42578125" style="13" customWidth="1"/>
    <col min="5638" max="5638" width="19.28515625" style="13" customWidth="1"/>
    <col min="5639" max="5888" width="9.140625" style="13"/>
    <col min="5889" max="5889" width="23.28515625" style="13" customWidth="1"/>
    <col min="5890" max="5890" width="31.140625" style="13" customWidth="1"/>
    <col min="5891" max="5891" width="19.140625" style="13" customWidth="1"/>
    <col min="5892" max="5892" width="16.28515625" style="13" customWidth="1"/>
    <col min="5893" max="5893" width="20.42578125" style="13" customWidth="1"/>
    <col min="5894" max="5894" width="19.28515625" style="13" customWidth="1"/>
    <col min="5895" max="6144" width="9.140625" style="13"/>
    <col min="6145" max="6145" width="23.28515625" style="13" customWidth="1"/>
    <col min="6146" max="6146" width="31.140625" style="13" customWidth="1"/>
    <col min="6147" max="6147" width="19.140625" style="13" customWidth="1"/>
    <col min="6148" max="6148" width="16.28515625" style="13" customWidth="1"/>
    <col min="6149" max="6149" width="20.42578125" style="13" customWidth="1"/>
    <col min="6150" max="6150" width="19.28515625" style="13" customWidth="1"/>
    <col min="6151" max="6400" width="9.140625" style="13"/>
    <col min="6401" max="6401" width="23.28515625" style="13" customWidth="1"/>
    <col min="6402" max="6402" width="31.140625" style="13" customWidth="1"/>
    <col min="6403" max="6403" width="19.140625" style="13" customWidth="1"/>
    <col min="6404" max="6404" width="16.28515625" style="13" customWidth="1"/>
    <col min="6405" max="6405" width="20.42578125" style="13" customWidth="1"/>
    <col min="6406" max="6406" width="19.28515625" style="13" customWidth="1"/>
    <col min="6407" max="6656" width="9.140625" style="13"/>
    <col min="6657" max="6657" width="23.28515625" style="13" customWidth="1"/>
    <col min="6658" max="6658" width="31.140625" style="13" customWidth="1"/>
    <col min="6659" max="6659" width="19.140625" style="13" customWidth="1"/>
    <col min="6660" max="6660" width="16.28515625" style="13" customWidth="1"/>
    <col min="6661" max="6661" width="20.42578125" style="13" customWidth="1"/>
    <col min="6662" max="6662" width="19.28515625" style="13" customWidth="1"/>
    <col min="6663" max="6912" width="9.140625" style="13"/>
    <col min="6913" max="6913" width="23.28515625" style="13" customWidth="1"/>
    <col min="6914" max="6914" width="31.140625" style="13" customWidth="1"/>
    <col min="6915" max="6915" width="19.140625" style="13" customWidth="1"/>
    <col min="6916" max="6916" width="16.28515625" style="13" customWidth="1"/>
    <col min="6917" max="6917" width="20.42578125" style="13" customWidth="1"/>
    <col min="6918" max="6918" width="19.28515625" style="13" customWidth="1"/>
    <col min="6919" max="7168" width="9.140625" style="13"/>
    <col min="7169" max="7169" width="23.28515625" style="13" customWidth="1"/>
    <col min="7170" max="7170" width="31.140625" style="13" customWidth="1"/>
    <col min="7171" max="7171" width="19.140625" style="13" customWidth="1"/>
    <col min="7172" max="7172" width="16.28515625" style="13" customWidth="1"/>
    <col min="7173" max="7173" width="20.42578125" style="13" customWidth="1"/>
    <col min="7174" max="7174" width="19.28515625" style="13" customWidth="1"/>
    <col min="7175" max="7424" width="9.140625" style="13"/>
    <col min="7425" max="7425" width="23.28515625" style="13" customWidth="1"/>
    <col min="7426" max="7426" width="31.140625" style="13" customWidth="1"/>
    <col min="7427" max="7427" width="19.140625" style="13" customWidth="1"/>
    <col min="7428" max="7428" width="16.28515625" style="13" customWidth="1"/>
    <col min="7429" max="7429" width="20.42578125" style="13" customWidth="1"/>
    <col min="7430" max="7430" width="19.28515625" style="13" customWidth="1"/>
    <col min="7431" max="7680" width="9.140625" style="13"/>
    <col min="7681" max="7681" width="23.28515625" style="13" customWidth="1"/>
    <col min="7682" max="7682" width="31.140625" style="13" customWidth="1"/>
    <col min="7683" max="7683" width="19.140625" style="13" customWidth="1"/>
    <col min="7684" max="7684" width="16.28515625" style="13" customWidth="1"/>
    <col min="7685" max="7685" width="20.42578125" style="13" customWidth="1"/>
    <col min="7686" max="7686" width="19.28515625" style="13" customWidth="1"/>
    <col min="7687" max="7936" width="9.140625" style="13"/>
    <col min="7937" max="7937" width="23.28515625" style="13" customWidth="1"/>
    <col min="7938" max="7938" width="31.140625" style="13" customWidth="1"/>
    <col min="7939" max="7939" width="19.140625" style="13" customWidth="1"/>
    <col min="7940" max="7940" width="16.28515625" style="13" customWidth="1"/>
    <col min="7941" max="7941" width="20.42578125" style="13" customWidth="1"/>
    <col min="7942" max="7942" width="19.28515625" style="13" customWidth="1"/>
    <col min="7943" max="8192" width="9.140625" style="13"/>
    <col min="8193" max="8193" width="23.28515625" style="13" customWidth="1"/>
    <col min="8194" max="8194" width="31.140625" style="13" customWidth="1"/>
    <col min="8195" max="8195" width="19.140625" style="13" customWidth="1"/>
    <col min="8196" max="8196" width="16.28515625" style="13" customWidth="1"/>
    <col min="8197" max="8197" width="20.42578125" style="13" customWidth="1"/>
    <col min="8198" max="8198" width="19.28515625" style="13" customWidth="1"/>
    <col min="8199" max="8448" width="9.140625" style="13"/>
    <col min="8449" max="8449" width="23.28515625" style="13" customWidth="1"/>
    <col min="8450" max="8450" width="31.140625" style="13" customWidth="1"/>
    <col min="8451" max="8451" width="19.140625" style="13" customWidth="1"/>
    <col min="8452" max="8452" width="16.28515625" style="13" customWidth="1"/>
    <col min="8453" max="8453" width="20.42578125" style="13" customWidth="1"/>
    <col min="8454" max="8454" width="19.28515625" style="13" customWidth="1"/>
    <col min="8455" max="8704" width="9.140625" style="13"/>
    <col min="8705" max="8705" width="23.28515625" style="13" customWidth="1"/>
    <col min="8706" max="8706" width="31.140625" style="13" customWidth="1"/>
    <col min="8707" max="8707" width="19.140625" style="13" customWidth="1"/>
    <col min="8708" max="8708" width="16.28515625" style="13" customWidth="1"/>
    <col min="8709" max="8709" width="20.42578125" style="13" customWidth="1"/>
    <col min="8710" max="8710" width="19.28515625" style="13" customWidth="1"/>
    <col min="8711" max="8960" width="9.140625" style="13"/>
    <col min="8961" max="8961" width="23.28515625" style="13" customWidth="1"/>
    <col min="8962" max="8962" width="31.140625" style="13" customWidth="1"/>
    <col min="8963" max="8963" width="19.140625" style="13" customWidth="1"/>
    <col min="8964" max="8964" width="16.28515625" style="13" customWidth="1"/>
    <col min="8965" max="8965" width="20.42578125" style="13" customWidth="1"/>
    <col min="8966" max="8966" width="19.28515625" style="13" customWidth="1"/>
    <col min="8967" max="9216" width="9.140625" style="13"/>
    <col min="9217" max="9217" width="23.28515625" style="13" customWidth="1"/>
    <col min="9218" max="9218" width="31.140625" style="13" customWidth="1"/>
    <col min="9219" max="9219" width="19.140625" style="13" customWidth="1"/>
    <col min="9220" max="9220" width="16.28515625" style="13" customWidth="1"/>
    <col min="9221" max="9221" width="20.42578125" style="13" customWidth="1"/>
    <col min="9222" max="9222" width="19.28515625" style="13" customWidth="1"/>
    <col min="9223" max="9472" width="9.140625" style="13"/>
    <col min="9473" max="9473" width="23.28515625" style="13" customWidth="1"/>
    <col min="9474" max="9474" width="31.140625" style="13" customWidth="1"/>
    <col min="9475" max="9475" width="19.140625" style="13" customWidth="1"/>
    <col min="9476" max="9476" width="16.28515625" style="13" customWidth="1"/>
    <col min="9477" max="9477" width="20.42578125" style="13" customWidth="1"/>
    <col min="9478" max="9478" width="19.28515625" style="13" customWidth="1"/>
    <col min="9479" max="9728" width="9.140625" style="13"/>
    <col min="9729" max="9729" width="23.28515625" style="13" customWidth="1"/>
    <col min="9730" max="9730" width="31.140625" style="13" customWidth="1"/>
    <col min="9731" max="9731" width="19.140625" style="13" customWidth="1"/>
    <col min="9732" max="9732" width="16.28515625" style="13" customWidth="1"/>
    <col min="9733" max="9733" width="20.42578125" style="13" customWidth="1"/>
    <col min="9734" max="9734" width="19.28515625" style="13" customWidth="1"/>
    <col min="9735" max="9984" width="9.140625" style="13"/>
    <col min="9985" max="9985" width="23.28515625" style="13" customWidth="1"/>
    <col min="9986" max="9986" width="31.140625" style="13" customWidth="1"/>
    <col min="9987" max="9987" width="19.140625" style="13" customWidth="1"/>
    <col min="9988" max="9988" width="16.28515625" style="13" customWidth="1"/>
    <col min="9989" max="9989" width="20.42578125" style="13" customWidth="1"/>
    <col min="9990" max="9990" width="19.28515625" style="13" customWidth="1"/>
    <col min="9991" max="10240" width="9.140625" style="13"/>
    <col min="10241" max="10241" width="23.28515625" style="13" customWidth="1"/>
    <col min="10242" max="10242" width="31.140625" style="13" customWidth="1"/>
    <col min="10243" max="10243" width="19.140625" style="13" customWidth="1"/>
    <col min="10244" max="10244" width="16.28515625" style="13" customWidth="1"/>
    <col min="10245" max="10245" width="20.42578125" style="13" customWidth="1"/>
    <col min="10246" max="10246" width="19.28515625" style="13" customWidth="1"/>
    <col min="10247" max="10496" width="9.140625" style="13"/>
    <col min="10497" max="10497" width="23.28515625" style="13" customWidth="1"/>
    <col min="10498" max="10498" width="31.140625" style="13" customWidth="1"/>
    <col min="10499" max="10499" width="19.140625" style="13" customWidth="1"/>
    <col min="10500" max="10500" width="16.28515625" style="13" customWidth="1"/>
    <col min="10501" max="10501" width="20.42578125" style="13" customWidth="1"/>
    <col min="10502" max="10502" width="19.28515625" style="13" customWidth="1"/>
    <col min="10503" max="10752" width="9.140625" style="13"/>
    <col min="10753" max="10753" width="23.28515625" style="13" customWidth="1"/>
    <col min="10754" max="10754" width="31.140625" style="13" customWidth="1"/>
    <col min="10755" max="10755" width="19.140625" style="13" customWidth="1"/>
    <col min="10756" max="10756" width="16.28515625" style="13" customWidth="1"/>
    <col min="10757" max="10757" width="20.42578125" style="13" customWidth="1"/>
    <col min="10758" max="10758" width="19.28515625" style="13" customWidth="1"/>
    <col min="10759" max="11008" width="9.140625" style="13"/>
    <col min="11009" max="11009" width="23.28515625" style="13" customWidth="1"/>
    <col min="11010" max="11010" width="31.140625" style="13" customWidth="1"/>
    <col min="11011" max="11011" width="19.140625" style="13" customWidth="1"/>
    <col min="11012" max="11012" width="16.28515625" style="13" customWidth="1"/>
    <col min="11013" max="11013" width="20.42578125" style="13" customWidth="1"/>
    <col min="11014" max="11014" width="19.28515625" style="13" customWidth="1"/>
    <col min="11015" max="11264" width="9.140625" style="13"/>
    <col min="11265" max="11265" width="23.28515625" style="13" customWidth="1"/>
    <col min="11266" max="11266" width="31.140625" style="13" customWidth="1"/>
    <col min="11267" max="11267" width="19.140625" style="13" customWidth="1"/>
    <col min="11268" max="11268" width="16.28515625" style="13" customWidth="1"/>
    <col min="11269" max="11269" width="20.42578125" style="13" customWidth="1"/>
    <col min="11270" max="11270" width="19.28515625" style="13" customWidth="1"/>
    <col min="11271" max="11520" width="9.140625" style="13"/>
    <col min="11521" max="11521" width="23.28515625" style="13" customWidth="1"/>
    <col min="11522" max="11522" width="31.140625" style="13" customWidth="1"/>
    <col min="11523" max="11523" width="19.140625" style="13" customWidth="1"/>
    <col min="11524" max="11524" width="16.28515625" style="13" customWidth="1"/>
    <col min="11525" max="11525" width="20.42578125" style="13" customWidth="1"/>
    <col min="11526" max="11526" width="19.28515625" style="13" customWidth="1"/>
    <col min="11527" max="11776" width="9.140625" style="13"/>
    <col min="11777" max="11777" width="23.28515625" style="13" customWidth="1"/>
    <col min="11778" max="11778" width="31.140625" style="13" customWidth="1"/>
    <col min="11779" max="11779" width="19.140625" style="13" customWidth="1"/>
    <col min="11780" max="11780" width="16.28515625" style="13" customWidth="1"/>
    <col min="11781" max="11781" width="20.42578125" style="13" customWidth="1"/>
    <col min="11782" max="11782" width="19.28515625" style="13" customWidth="1"/>
    <col min="11783" max="12032" width="9.140625" style="13"/>
    <col min="12033" max="12033" width="23.28515625" style="13" customWidth="1"/>
    <col min="12034" max="12034" width="31.140625" style="13" customWidth="1"/>
    <col min="12035" max="12035" width="19.140625" style="13" customWidth="1"/>
    <col min="12036" max="12036" width="16.28515625" style="13" customWidth="1"/>
    <col min="12037" max="12037" width="20.42578125" style="13" customWidth="1"/>
    <col min="12038" max="12038" width="19.28515625" style="13" customWidth="1"/>
    <col min="12039" max="12288" width="9.140625" style="13"/>
    <col min="12289" max="12289" width="23.28515625" style="13" customWidth="1"/>
    <col min="12290" max="12290" width="31.140625" style="13" customWidth="1"/>
    <col min="12291" max="12291" width="19.140625" style="13" customWidth="1"/>
    <col min="12292" max="12292" width="16.28515625" style="13" customWidth="1"/>
    <col min="12293" max="12293" width="20.42578125" style="13" customWidth="1"/>
    <col min="12294" max="12294" width="19.28515625" style="13" customWidth="1"/>
    <col min="12295" max="12544" width="9.140625" style="13"/>
    <col min="12545" max="12545" width="23.28515625" style="13" customWidth="1"/>
    <col min="12546" max="12546" width="31.140625" style="13" customWidth="1"/>
    <col min="12547" max="12547" width="19.140625" style="13" customWidth="1"/>
    <col min="12548" max="12548" width="16.28515625" style="13" customWidth="1"/>
    <col min="12549" max="12549" width="20.42578125" style="13" customWidth="1"/>
    <col min="12550" max="12550" width="19.28515625" style="13" customWidth="1"/>
    <col min="12551" max="12800" width="9.140625" style="13"/>
    <col min="12801" max="12801" width="23.28515625" style="13" customWidth="1"/>
    <col min="12802" max="12802" width="31.140625" style="13" customWidth="1"/>
    <col min="12803" max="12803" width="19.140625" style="13" customWidth="1"/>
    <col min="12804" max="12804" width="16.28515625" style="13" customWidth="1"/>
    <col min="12805" max="12805" width="20.42578125" style="13" customWidth="1"/>
    <col min="12806" max="12806" width="19.28515625" style="13" customWidth="1"/>
    <col min="12807" max="13056" width="9.140625" style="13"/>
    <col min="13057" max="13057" width="23.28515625" style="13" customWidth="1"/>
    <col min="13058" max="13058" width="31.140625" style="13" customWidth="1"/>
    <col min="13059" max="13059" width="19.140625" style="13" customWidth="1"/>
    <col min="13060" max="13060" width="16.28515625" style="13" customWidth="1"/>
    <col min="13061" max="13061" width="20.42578125" style="13" customWidth="1"/>
    <col min="13062" max="13062" width="19.28515625" style="13" customWidth="1"/>
    <col min="13063" max="13312" width="9.140625" style="13"/>
    <col min="13313" max="13313" width="23.28515625" style="13" customWidth="1"/>
    <col min="13314" max="13314" width="31.140625" style="13" customWidth="1"/>
    <col min="13315" max="13315" width="19.140625" style="13" customWidth="1"/>
    <col min="13316" max="13316" width="16.28515625" style="13" customWidth="1"/>
    <col min="13317" max="13317" width="20.42578125" style="13" customWidth="1"/>
    <col min="13318" max="13318" width="19.28515625" style="13" customWidth="1"/>
    <col min="13319" max="13568" width="9.140625" style="13"/>
    <col min="13569" max="13569" width="23.28515625" style="13" customWidth="1"/>
    <col min="13570" max="13570" width="31.140625" style="13" customWidth="1"/>
    <col min="13571" max="13571" width="19.140625" style="13" customWidth="1"/>
    <col min="13572" max="13572" width="16.28515625" style="13" customWidth="1"/>
    <col min="13573" max="13573" width="20.42578125" style="13" customWidth="1"/>
    <col min="13574" max="13574" width="19.28515625" style="13" customWidth="1"/>
    <col min="13575" max="13824" width="9.140625" style="13"/>
    <col min="13825" max="13825" width="23.28515625" style="13" customWidth="1"/>
    <col min="13826" max="13826" width="31.140625" style="13" customWidth="1"/>
    <col min="13827" max="13827" width="19.140625" style="13" customWidth="1"/>
    <col min="13828" max="13828" width="16.28515625" style="13" customWidth="1"/>
    <col min="13829" max="13829" width="20.42578125" style="13" customWidth="1"/>
    <col min="13830" max="13830" width="19.28515625" style="13" customWidth="1"/>
    <col min="13831" max="14080" width="9.140625" style="13"/>
    <col min="14081" max="14081" width="23.28515625" style="13" customWidth="1"/>
    <col min="14082" max="14082" width="31.140625" style="13" customWidth="1"/>
    <col min="14083" max="14083" width="19.140625" style="13" customWidth="1"/>
    <col min="14084" max="14084" width="16.28515625" style="13" customWidth="1"/>
    <col min="14085" max="14085" width="20.42578125" style="13" customWidth="1"/>
    <col min="14086" max="14086" width="19.28515625" style="13" customWidth="1"/>
    <col min="14087" max="14336" width="9.140625" style="13"/>
    <col min="14337" max="14337" width="23.28515625" style="13" customWidth="1"/>
    <col min="14338" max="14338" width="31.140625" style="13" customWidth="1"/>
    <col min="14339" max="14339" width="19.140625" style="13" customWidth="1"/>
    <col min="14340" max="14340" width="16.28515625" style="13" customWidth="1"/>
    <col min="14341" max="14341" width="20.42578125" style="13" customWidth="1"/>
    <col min="14342" max="14342" width="19.28515625" style="13" customWidth="1"/>
    <col min="14343" max="14592" width="9.140625" style="13"/>
    <col min="14593" max="14593" width="23.28515625" style="13" customWidth="1"/>
    <col min="14594" max="14594" width="31.140625" style="13" customWidth="1"/>
    <col min="14595" max="14595" width="19.140625" style="13" customWidth="1"/>
    <col min="14596" max="14596" width="16.28515625" style="13" customWidth="1"/>
    <col min="14597" max="14597" width="20.42578125" style="13" customWidth="1"/>
    <col min="14598" max="14598" width="19.28515625" style="13" customWidth="1"/>
    <col min="14599" max="14848" width="9.140625" style="13"/>
    <col min="14849" max="14849" width="23.28515625" style="13" customWidth="1"/>
    <col min="14850" max="14850" width="31.140625" style="13" customWidth="1"/>
    <col min="14851" max="14851" width="19.140625" style="13" customWidth="1"/>
    <col min="14852" max="14852" width="16.28515625" style="13" customWidth="1"/>
    <col min="14853" max="14853" width="20.42578125" style="13" customWidth="1"/>
    <col min="14854" max="14854" width="19.28515625" style="13" customWidth="1"/>
    <col min="14855" max="15104" width="9.140625" style="13"/>
    <col min="15105" max="15105" width="23.28515625" style="13" customWidth="1"/>
    <col min="15106" max="15106" width="31.140625" style="13" customWidth="1"/>
    <col min="15107" max="15107" width="19.140625" style="13" customWidth="1"/>
    <col min="15108" max="15108" width="16.28515625" style="13" customWidth="1"/>
    <col min="15109" max="15109" width="20.42578125" style="13" customWidth="1"/>
    <col min="15110" max="15110" width="19.28515625" style="13" customWidth="1"/>
    <col min="15111" max="15360" width="9.140625" style="13"/>
    <col min="15361" max="15361" width="23.28515625" style="13" customWidth="1"/>
    <col min="15362" max="15362" width="31.140625" style="13" customWidth="1"/>
    <col min="15363" max="15363" width="19.140625" style="13" customWidth="1"/>
    <col min="15364" max="15364" width="16.28515625" style="13" customWidth="1"/>
    <col min="15365" max="15365" width="20.42578125" style="13" customWidth="1"/>
    <col min="15366" max="15366" width="19.28515625" style="13" customWidth="1"/>
    <col min="15367" max="15616" width="9.140625" style="13"/>
    <col min="15617" max="15617" width="23.28515625" style="13" customWidth="1"/>
    <col min="15618" max="15618" width="31.140625" style="13" customWidth="1"/>
    <col min="15619" max="15619" width="19.140625" style="13" customWidth="1"/>
    <col min="15620" max="15620" width="16.28515625" style="13" customWidth="1"/>
    <col min="15621" max="15621" width="20.42578125" style="13" customWidth="1"/>
    <col min="15622" max="15622" width="19.28515625" style="13" customWidth="1"/>
    <col min="15623" max="15872" width="9.140625" style="13"/>
    <col min="15873" max="15873" width="23.28515625" style="13" customWidth="1"/>
    <col min="15874" max="15874" width="31.140625" style="13" customWidth="1"/>
    <col min="15875" max="15875" width="19.140625" style="13" customWidth="1"/>
    <col min="15876" max="15876" width="16.28515625" style="13" customWidth="1"/>
    <col min="15877" max="15877" width="20.42578125" style="13" customWidth="1"/>
    <col min="15878" max="15878" width="19.28515625" style="13" customWidth="1"/>
    <col min="15879" max="16128" width="9.140625" style="13"/>
    <col min="16129" max="16129" width="23.28515625" style="13" customWidth="1"/>
    <col min="16130" max="16130" width="31.140625" style="13" customWidth="1"/>
    <col min="16131" max="16131" width="19.140625" style="13" customWidth="1"/>
    <col min="16132" max="16132" width="16.28515625" style="13" customWidth="1"/>
    <col min="16133" max="16133" width="20.42578125" style="13" customWidth="1"/>
    <col min="16134" max="16134" width="19.28515625" style="13" customWidth="1"/>
    <col min="16135" max="16384" width="9.140625" style="13"/>
  </cols>
  <sheetData>
    <row r="1" spans="1:6" s="49" customFormat="1" ht="15.75">
      <c r="A1" s="250" t="s">
        <v>121</v>
      </c>
      <c r="B1" s="250"/>
      <c r="C1" s="250"/>
      <c r="D1" s="250"/>
      <c r="E1" s="250"/>
      <c r="F1" s="250"/>
    </row>
    <row r="2" spans="1:6" ht="81" customHeight="1">
      <c r="A2" s="247" t="s">
        <v>350</v>
      </c>
      <c r="B2" s="248"/>
      <c r="C2" s="248"/>
      <c r="D2" s="248"/>
      <c r="E2" s="248"/>
      <c r="F2" s="248"/>
    </row>
    <row r="3" spans="1:6" ht="13.5" thickBot="1">
      <c r="A3" s="249" t="s">
        <v>28</v>
      </c>
      <c r="B3" s="249"/>
      <c r="C3" s="249"/>
      <c r="D3" s="249"/>
      <c r="E3" s="249"/>
      <c r="F3" s="249"/>
    </row>
    <row r="4" spans="1:6" s="15" customFormat="1" ht="45" customHeight="1">
      <c r="A4" s="159" t="s">
        <v>36</v>
      </c>
      <c r="B4" s="160" t="s">
        <v>30</v>
      </c>
      <c r="C4" s="160" t="s">
        <v>31</v>
      </c>
      <c r="D4" s="160" t="s">
        <v>37</v>
      </c>
      <c r="E4" s="160" t="s">
        <v>21</v>
      </c>
      <c r="F4" s="161" t="s">
        <v>26</v>
      </c>
    </row>
    <row r="5" spans="1:6" s="104" customFormat="1" ht="60" customHeight="1">
      <c r="A5" s="162" t="s">
        <v>390</v>
      </c>
      <c r="B5" s="163" t="s">
        <v>391</v>
      </c>
      <c r="C5" s="164">
        <v>66185.399999999994</v>
      </c>
      <c r="D5" s="166"/>
      <c r="E5" s="164" t="s">
        <v>78</v>
      </c>
      <c r="F5" s="165"/>
    </row>
    <row r="6" spans="1:6" s="104" customFormat="1">
      <c r="A6" s="157"/>
      <c r="B6" s="158"/>
      <c r="C6" s="153"/>
      <c r="D6" s="153"/>
      <c r="E6" s="153"/>
      <c r="F6" s="154"/>
    </row>
    <row r="7" spans="1:6" ht="18" customHeight="1">
      <c r="A7" s="157"/>
      <c r="B7" s="158"/>
      <c r="C7" s="153"/>
      <c r="D7" s="153"/>
      <c r="E7" s="153"/>
      <c r="F7" s="154"/>
    </row>
    <row r="8" spans="1:6" ht="18" customHeight="1">
      <c r="A8" s="157"/>
      <c r="B8" s="158"/>
      <c r="C8" s="153"/>
      <c r="D8" s="153"/>
      <c r="E8" s="153"/>
      <c r="F8" s="154"/>
    </row>
    <row r="9" spans="1:6" ht="18" customHeight="1">
      <c r="A9" s="157"/>
      <c r="B9" s="158"/>
      <c r="C9" s="153"/>
      <c r="D9" s="153"/>
      <c r="E9" s="153"/>
      <c r="F9" s="154"/>
    </row>
    <row r="10" spans="1:6" ht="18" customHeight="1">
      <c r="A10" s="157"/>
      <c r="B10" s="158"/>
      <c r="C10" s="153"/>
      <c r="D10" s="153"/>
      <c r="E10" s="153"/>
      <c r="F10" s="154"/>
    </row>
    <row r="11" spans="1:6" ht="18" customHeight="1" thickBot="1">
      <c r="A11" s="251" t="s">
        <v>27</v>
      </c>
      <c r="B11" s="252"/>
      <c r="C11" s="155">
        <v>66185.399999999994</v>
      </c>
      <c r="D11" s="155">
        <v>0</v>
      </c>
      <c r="E11" s="155"/>
      <c r="F11" s="156"/>
    </row>
    <row r="12" spans="1:6" s="15" customFormat="1" ht="33.75" customHeight="1">
      <c r="A12" s="253" t="s">
        <v>140</v>
      </c>
      <c r="B12" s="254"/>
      <c r="C12" s="254"/>
      <c r="D12" s="254"/>
      <c r="E12" s="254"/>
      <c r="F12" s="254"/>
    </row>
    <row r="13" spans="1:6" ht="61.5" customHeight="1">
      <c r="A13" s="231" t="s">
        <v>133</v>
      </c>
      <c r="B13" s="231"/>
      <c r="C13" s="231"/>
      <c r="D13" s="231"/>
      <c r="E13" s="231"/>
      <c r="F13" s="231"/>
    </row>
    <row r="14" spans="1:6" ht="28.5" customHeight="1">
      <c r="A14" s="231" t="s">
        <v>133</v>
      </c>
      <c r="B14" s="231"/>
      <c r="C14" s="231"/>
      <c r="D14" s="231"/>
      <c r="E14" s="231"/>
      <c r="F14" s="231"/>
    </row>
  </sheetData>
  <mergeCells count="7">
    <mergeCell ref="A14:F14"/>
    <mergeCell ref="A2:F2"/>
    <mergeCell ref="A13:F13"/>
    <mergeCell ref="A3:F3"/>
    <mergeCell ref="A1:F1"/>
    <mergeCell ref="A11:B11"/>
    <mergeCell ref="A12:F12"/>
  </mergeCells>
  <printOptions horizontalCentered="1"/>
  <pageMargins left="0.17" right="0.1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7"/>
  <sheetViews>
    <sheetView view="pageBreakPreview" zoomScaleNormal="100" zoomScaleSheetLayoutView="100" workbookViewId="0">
      <selection activeCell="D10" sqref="D10"/>
    </sheetView>
  </sheetViews>
  <sheetFormatPr defaultRowHeight="15"/>
  <cols>
    <col min="1" max="1" width="22.28515625" customWidth="1"/>
    <col min="2" max="2" width="52" customWidth="1"/>
    <col min="3" max="3" width="3.85546875" customWidth="1"/>
    <col min="4" max="6" width="28.5703125" customWidth="1"/>
    <col min="257" max="257" width="22.28515625" customWidth="1"/>
    <col min="258" max="258" width="52" customWidth="1"/>
    <col min="259" max="259" width="3.85546875" customWidth="1"/>
    <col min="260" max="262" width="28.5703125" customWidth="1"/>
    <col min="513" max="513" width="22.28515625" customWidth="1"/>
    <col min="514" max="514" width="52" customWidth="1"/>
    <col min="515" max="515" width="3.85546875" customWidth="1"/>
    <col min="516" max="518" width="28.5703125" customWidth="1"/>
    <col min="769" max="769" width="22.28515625" customWidth="1"/>
    <col min="770" max="770" width="52" customWidth="1"/>
    <col min="771" max="771" width="3.85546875" customWidth="1"/>
    <col min="772" max="774" width="28.5703125" customWidth="1"/>
    <col min="1025" max="1025" width="22.28515625" customWidth="1"/>
    <col min="1026" max="1026" width="52" customWidth="1"/>
    <col min="1027" max="1027" width="3.85546875" customWidth="1"/>
    <col min="1028" max="1030" width="28.5703125" customWidth="1"/>
    <col min="1281" max="1281" width="22.28515625" customWidth="1"/>
    <col min="1282" max="1282" width="52" customWidth="1"/>
    <col min="1283" max="1283" width="3.85546875" customWidth="1"/>
    <col min="1284" max="1286" width="28.5703125" customWidth="1"/>
    <col min="1537" max="1537" width="22.28515625" customWidth="1"/>
    <col min="1538" max="1538" width="52" customWidth="1"/>
    <col min="1539" max="1539" width="3.85546875" customWidth="1"/>
    <col min="1540" max="1542" width="28.5703125" customWidth="1"/>
    <col min="1793" max="1793" width="22.28515625" customWidth="1"/>
    <col min="1794" max="1794" width="52" customWidth="1"/>
    <col min="1795" max="1795" width="3.85546875" customWidth="1"/>
    <col min="1796" max="1798" width="28.5703125" customWidth="1"/>
    <col min="2049" max="2049" width="22.28515625" customWidth="1"/>
    <col min="2050" max="2050" width="52" customWidth="1"/>
    <col min="2051" max="2051" width="3.85546875" customWidth="1"/>
    <col min="2052" max="2054" width="28.5703125" customWidth="1"/>
    <col min="2305" max="2305" width="22.28515625" customWidth="1"/>
    <col min="2306" max="2306" width="52" customWidth="1"/>
    <col min="2307" max="2307" width="3.85546875" customWidth="1"/>
    <col min="2308" max="2310" width="28.5703125" customWidth="1"/>
    <col min="2561" max="2561" width="22.28515625" customWidth="1"/>
    <col min="2562" max="2562" width="52" customWidth="1"/>
    <col min="2563" max="2563" width="3.85546875" customWidth="1"/>
    <col min="2564" max="2566" width="28.5703125" customWidth="1"/>
    <col min="2817" max="2817" width="22.28515625" customWidth="1"/>
    <col min="2818" max="2818" width="52" customWidth="1"/>
    <col min="2819" max="2819" width="3.85546875" customWidth="1"/>
    <col min="2820" max="2822" width="28.5703125" customWidth="1"/>
    <col min="3073" max="3073" width="22.28515625" customWidth="1"/>
    <col min="3074" max="3074" width="52" customWidth="1"/>
    <col min="3075" max="3075" width="3.85546875" customWidth="1"/>
    <col min="3076" max="3078" width="28.5703125" customWidth="1"/>
    <col min="3329" max="3329" width="22.28515625" customWidth="1"/>
    <col min="3330" max="3330" width="52" customWidth="1"/>
    <col min="3331" max="3331" width="3.85546875" customWidth="1"/>
    <col min="3332" max="3334" width="28.5703125" customWidth="1"/>
    <col min="3585" max="3585" width="22.28515625" customWidth="1"/>
    <col min="3586" max="3586" width="52" customWidth="1"/>
    <col min="3587" max="3587" width="3.85546875" customWidth="1"/>
    <col min="3588" max="3590" width="28.5703125" customWidth="1"/>
    <col min="3841" max="3841" width="22.28515625" customWidth="1"/>
    <col min="3842" max="3842" width="52" customWidth="1"/>
    <col min="3843" max="3843" width="3.85546875" customWidth="1"/>
    <col min="3844" max="3846" width="28.5703125" customWidth="1"/>
    <col min="4097" max="4097" width="22.28515625" customWidth="1"/>
    <col min="4098" max="4098" width="52" customWidth="1"/>
    <col min="4099" max="4099" width="3.85546875" customWidth="1"/>
    <col min="4100" max="4102" width="28.5703125" customWidth="1"/>
    <col min="4353" max="4353" width="22.28515625" customWidth="1"/>
    <col min="4354" max="4354" width="52" customWidth="1"/>
    <col min="4355" max="4355" width="3.85546875" customWidth="1"/>
    <col min="4356" max="4358" width="28.5703125" customWidth="1"/>
    <col min="4609" max="4609" width="22.28515625" customWidth="1"/>
    <col min="4610" max="4610" width="52" customWidth="1"/>
    <col min="4611" max="4611" width="3.85546875" customWidth="1"/>
    <col min="4612" max="4614" width="28.5703125" customWidth="1"/>
    <col min="4865" max="4865" width="22.28515625" customWidth="1"/>
    <col min="4866" max="4866" width="52" customWidth="1"/>
    <col min="4867" max="4867" width="3.85546875" customWidth="1"/>
    <col min="4868" max="4870" width="28.5703125" customWidth="1"/>
    <col min="5121" max="5121" width="22.28515625" customWidth="1"/>
    <col min="5122" max="5122" width="52" customWidth="1"/>
    <col min="5123" max="5123" width="3.85546875" customWidth="1"/>
    <col min="5124" max="5126" width="28.5703125" customWidth="1"/>
    <col min="5377" max="5377" width="22.28515625" customWidth="1"/>
    <col min="5378" max="5378" width="52" customWidth="1"/>
    <col min="5379" max="5379" width="3.85546875" customWidth="1"/>
    <col min="5380" max="5382" width="28.5703125" customWidth="1"/>
    <col min="5633" max="5633" width="22.28515625" customWidth="1"/>
    <col min="5634" max="5634" width="52" customWidth="1"/>
    <col min="5635" max="5635" width="3.85546875" customWidth="1"/>
    <col min="5636" max="5638" width="28.5703125" customWidth="1"/>
    <col min="5889" max="5889" width="22.28515625" customWidth="1"/>
    <col min="5890" max="5890" width="52" customWidth="1"/>
    <col min="5891" max="5891" width="3.85546875" customWidth="1"/>
    <col min="5892" max="5894" width="28.5703125" customWidth="1"/>
    <col min="6145" max="6145" width="22.28515625" customWidth="1"/>
    <col min="6146" max="6146" width="52" customWidth="1"/>
    <col min="6147" max="6147" width="3.85546875" customWidth="1"/>
    <col min="6148" max="6150" width="28.5703125" customWidth="1"/>
    <col min="6401" max="6401" width="22.28515625" customWidth="1"/>
    <col min="6402" max="6402" width="52" customWidth="1"/>
    <col min="6403" max="6403" width="3.85546875" customWidth="1"/>
    <col min="6404" max="6406" width="28.5703125" customWidth="1"/>
    <col min="6657" max="6657" width="22.28515625" customWidth="1"/>
    <col min="6658" max="6658" width="52" customWidth="1"/>
    <col min="6659" max="6659" width="3.85546875" customWidth="1"/>
    <col min="6660" max="6662" width="28.5703125" customWidth="1"/>
    <col min="6913" max="6913" width="22.28515625" customWidth="1"/>
    <col min="6914" max="6914" width="52" customWidth="1"/>
    <col min="6915" max="6915" width="3.85546875" customWidth="1"/>
    <col min="6916" max="6918" width="28.5703125" customWidth="1"/>
    <col min="7169" max="7169" width="22.28515625" customWidth="1"/>
    <col min="7170" max="7170" width="52" customWidth="1"/>
    <col min="7171" max="7171" width="3.85546875" customWidth="1"/>
    <col min="7172" max="7174" width="28.5703125" customWidth="1"/>
    <col min="7425" max="7425" width="22.28515625" customWidth="1"/>
    <col min="7426" max="7426" width="52" customWidth="1"/>
    <col min="7427" max="7427" width="3.85546875" customWidth="1"/>
    <col min="7428" max="7430" width="28.5703125" customWidth="1"/>
    <col min="7681" max="7681" width="22.28515625" customWidth="1"/>
    <col min="7682" max="7682" width="52" customWidth="1"/>
    <col min="7683" max="7683" width="3.85546875" customWidth="1"/>
    <col min="7684" max="7686" width="28.5703125" customWidth="1"/>
    <col min="7937" max="7937" width="22.28515625" customWidth="1"/>
    <col min="7938" max="7938" width="52" customWidth="1"/>
    <col min="7939" max="7939" width="3.85546875" customWidth="1"/>
    <col min="7940" max="7942" width="28.5703125" customWidth="1"/>
    <col min="8193" max="8193" width="22.28515625" customWidth="1"/>
    <col min="8194" max="8194" width="52" customWidth="1"/>
    <col min="8195" max="8195" width="3.85546875" customWidth="1"/>
    <col min="8196" max="8198" width="28.5703125" customWidth="1"/>
    <col min="8449" max="8449" width="22.28515625" customWidth="1"/>
    <col min="8450" max="8450" width="52" customWidth="1"/>
    <col min="8451" max="8451" width="3.85546875" customWidth="1"/>
    <col min="8452" max="8454" width="28.5703125" customWidth="1"/>
    <col min="8705" max="8705" width="22.28515625" customWidth="1"/>
    <col min="8706" max="8706" width="52" customWidth="1"/>
    <col min="8707" max="8707" width="3.85546875" customWidth="1"/>
    <col min="8708" max="8710" width="28.5703125" customWidth="1"/>
    <col min="8961" max="8961" width="22.28515625" customWidth="1"/>
    <col min="8962" max="8962" width="52" customWidth="1"/>
    <col min="8963" max="8963" width="3.85546875" customWidth="1"/>
    <col min="8964" max="8966" width="28.5703125" customWidth="1"/>
    <col min="9217" max="9217" width="22.28515625" customWidth="1"/>
    <col min="9218" max="9218" width="52" customWidth="1"/>
    <col min="9219" max="9219" width="3.85546875" customWidth="1"/>
    <col min="9220" max="9222" width="28.5703125" customWidth="1"/>
    <col min="9473" max="9473" width="22.28515625" customWidth="1"/>
    <col min="9474" max="9474" width="52" customWidth="1"/>
    <col min="9475" max="9475" width="3.85546875" customWidth="1"/>
    <col min="9476" max="9478" width="28.5703125" customWidth="1"/>
    <col min="9729" max="9729" width="22.28515625" customWidth="1"/>
    <col min="9730" max="9730" width="52" customWidth="1"/>
    <col min="9731" max="9731" width="3.85546875" customWidth="1"/>
    <col min="9732" max="9734" width="28.5703125" customWidth="1"/>
    <col min="9985" max="9985" width="22.28515625" customWidth="1"/>
    <col min="9986" max="9986" width="52" customWidth="1"/>
    <col min="9987" max="9987" width="3.85546875" customWidth="1"/>
    <col min="9988" max="9990" width="28.5703125" customWidth="1"/>
    <col min="10241" max="10241" width="22.28515625" customWidth="1"/>
    <col min="10242" max="10242" width="52" customWidth="1"/>
    <col min="10243" max="10243" width="3.85546875" customWidth="1"/>
    <col min="10244" max="10246" width="28.5703125" customWidth="1"/>
    <col min="10497" max="10497" width="22.28515625" customWidth="1"/>
    <col min="10498" max="10498" width="52" customWidth="1"/>
    <col min="10499" max="10499" width="3.85546875" customWidth="1"/>
    <col min="10500" max="10502" width="28.5703125" customWidth="1"/>
    <col min="10753" max="10753" width="22.28515625" customWidth="1"/>
    <col min="10754" max="10754" width="52" customWidth="1"/>
    <col min="10755" max="10755" width="3.85546875" customWidth="1"/>
    <col min="10756" max="10758" width="28.5703125" customWidth="1"/>
    <col min="11009" max="11009" width="22.28515625" customWidth="1"/>
    <col min="11010" max="11010" width="52" customWidth="1"/>
    <col min="11011" max="11011" width="3.85546875" customWidth="1"/>
    <col min="11012" max="11014" width="28.5703125" customWidth="1"/>
    <col min="11265" max="11265" width="22.28515625" customWidth="1"/>
    <col min="11266" max="11266" width="52" customWidth="1"/>
    <col min="11267" max="11267" width="3.85546875" customWidth="1"/>
    <col min="11268" max="11270" width="28.5703125" customWidth="1"/>
    <col min="11521" max="11521" width="22.28515625" customWidth="1"/>
    <col min="11522" max="11522" width="52" customWidth="1"/>
    <col min="11523" max="11523" width="3.85546875" customWidth="1"/>
    <col min="11524" max="11526" width="28.5703125" customWidth="1"/>
    <col min="11777" max="11777" width="22.28515625" customWidth="1"/>
    <col min="11778" max="11778" width="52" customWidth="1"/>
    <col min="11779" max="11779" width="3.85546875" customWidth="1"/>
    <col min="11780" max="11782" width="28.5703125" customWidth="1"/>
    <col min="12033" max="12033" width="22.28515625" customWidth="1"/>
    <col min="12034" max="12034" width="52" customWidth="1"/>
    <col min="12035" max="12035" width="3.85546875" customWidth="1"/>
    <col min="12036" max="12038" width="28.5703125" customWidth="1"/>
    <col min="12289" max="12289" width="22.28515625" customWidth="1"/>
    <col min="12290" max="12290" width="52" customWidth="1"/>
    <col min="12291" max="12291" width="3.85546875" customWidth="1"/>
    <col min="12292" max="12294" width="28.5703125" customWidth="1"/>
    <col min="12545" max="12545" width="22.28515625" customWidth="1"/>
    <col min="12546" max="12546" width="52" customWidth="1"/>
    <col min="12547" max="12547" width="3.85546875" customWidth="1"/>
    <col min="12548" max="12550" width="28.5703125" customWidth="1"/>
    <col min="12801" max="12801" width="22.28515625" customWidth="1"/>
    <col min="12802" max="12802" width="52" customWidth="1"/>
    <col min="12803" max="12803" width="3.85546875" customWidth="1"/>
    <col min="12804" max="12806" width="28.5703125" customWidth="1"/>
    <col min="13057" max="13057" width="22.28515625" customWidth="1"/>
    <col min="13058" max="13058" width="52" customWidth="1"/>
    <col min="13059" max="13059" width="3.85546875" customWidth="1"/>
    <col min="13060" max="13062" width="28.5703125" customWidth="1"/>
    <col min="13313" max="13313" width="22.28515625" customWidth="1"/>
    <col min="13314" max="13314" width="52" customWidth="1"/>
    <col min="13315" max="13315" width="3.85546875" customWidth="1"/>
    <col min="13316" max="13318" width="28.5703125" customWidth="1"/>
    <col min="13569" max="13569" width="22.28515625" customWidth="1"/>
    <col min="13570" max="13570" width="52" customWidth="1"/>
    <col min="13571" max="13571" width="3.85546875" customWidth="1"/>
    <col min="13572" max="13574" width="28.5703125" customWidth="1"/>
    <col min="13825" max="13825" width="22.28515625" customWidth="1"/>
    <col min="13826" max="13826" width="52" customWidth="1"/>
    <col min="13827" max="13827" width="3.85546875" customWidth="1"/>
    <col min="13828" max="13830" width="28.5703125" customWidth="1"/>
    <col min="14081" max="14081" width="22.28515625" customWidth="1"/>
    <col min="14082" max="14082" width="52" customWidth="1"/>
    <col min="14083" max="14083" width="3.85546875" customWidth="1"/>
    <col min="14084" max="14086" width="28.5703125" customWidth="1"/>
    <col min="14337" max="14337" width="22.28515625" customWidth="1"/>
    <col min="14338" max="14338" width="52" customWidth="1"/>
    <col min="14339" max="14339" width="3.85546875" customWidth="1"/>
    <col min="14340" max="14342" width="28.5703125" customWidth="1"/>
    <col min="14593" max="14593" width="22.28515625" customWidth="1"/>
    <col min="14594" max="14594" width="52" customWidth="1"/>
    <col min="14595" max="14595" width="3.85546875" customWidth="1"/>
    <col min="14596" max="14598" width="28.5703125" customWidth="1"/>
    <col min="14849" max="14849" width="22.28515625" customWidth="1"/>
    <col min="14850" max="14850" width="52" customWidth="1"/>
    <col min="14851" max="14851" width="3.85546875" customWidth="1"/>
    <col min="14852" max="14854" width="28.5703125" customWidth="1"/>
    <col min="15105" max="15105" width="22.28515625" customWidth="1"/>
    <col min="15106" max="15106" width="52" customWidth="1"/>
    <col min="15107" max="15107" width="3.85546875" customWidth="1"/>
    <col min="15108" max="15110" width="28.5703125" customWidth="1"/>
    <col min="15361" max="15361" width="22.28515625" customWidth="1"/>
    <col min="15362" max="15362" width="52" customWidth="1"/>
    <col min="15363" max="15363" width="3.85546875" customWidth="1"/>
    <col min="15364" max="15366" width="28.5703125" customWidth="1"/>
    <col min="15617" max="15617" width="22.28515625" customWidth="1"/>
    <col min="15618" max="15618" width="52" customWidth="1"/>
    <col min="15619" max="15619" width="3.85546875" customWidth="1"/>
    <col min="15620" max="15622" width="28.5703125" customWidth="1"/>
    <col min="15873" max="15873" width="22.28515625" customWidth="1"/>
    <col min="15874" max="15874" width="52" customWidth="1"/>
    <col min="15875" max="15875" width="3.85546875" customWidth="1"/>
    <col min="15876" max="15878" width="28.5703125" customWidth="1"/>
    <col min="16129" max="16129" width="22.28515625" customWidth="1"/>
    <col min="16130" max="16130" width="52" customWidth="1"/>
    <col min="16131" max="16131" width="3.85546875" customWidth="1"/>
    <col min="16132" max="16134" width="28.5703125" customWidth="1"/>
  </cols>
  <sheetData>
    <row r="1" spans="1:12" s="13" customFormat="1" ht="26.25" customHeight="1">
      <c r="A1" s="255" t="s">
        <v>122</v>
      </c>
      <c r="B1" s="255"/>
      <c r="C1" s="255"/>
      <c r="D1" s="255"/>
      <c r="E1" s="255"/>
      <c r="F1" s="255"/>
      <c r="G1" s="77"/>
      <c r="H1" s="77"/>
      <c r="I1" s="77"/>
      <c r="J1" s="77"/>
      <c r="K1" s="77"/>
      <c r="L1" s="77"/>
    </row>
    <row r="2" spans="1:12">
      <c r="A2" s="264" t="s">
        <v>118</v>
      </c>
      <c r="B2" s="264"/>
      <c r="C2" s="264"/>
      <c r="D2" s="264"/>
      <c r="E2" s="264"/>
      <c r="F2" s="264"/>
    </row>
    <row r="3" spans="1:12" ht="81" customHeight="1">
      <c r="A3" s="264"/>
      <c r="B3" s="264"/>
      <c r="C3" s="264"/>
      <c r="D3" s="264"/>
      <c r="E3" s="264"/>
      <c r="F3" s="264"/>
    </row>
    <row r="4" spans="1:12" ht="15.75" thickBot="1">
      <c r="A4" s="263" t="s">
        <v>14</v>
      </c>
      <c r="B4" s="263"/>
      <c r="C4" s="263"/>
      <c r="D4" s="263"/>
      <c r="E4" s="263"/>
      <c r="F4" s="263"/>
    </row>
    <row r="5" spans="1:12" ht="28.5" customHeight="1">
      <c r="A5" s="68" t="s">
        <v>10</v>
      </c>
      <c r="B5" s="67" t="s">
        <v>3</v>
      </c>
      <c r="C5" s="258"/>
      <c r="D5" s="74" t="s">
        <v>11</v>
      </c>
      <c r="E5" s="74" t="s">
        <v>12</v>
      </c>
      <c r="F5" s="76" t="s">
        <v>13</v>
      </c>
    </row>
    <row r="6" spans="1:12" ht="28.5" customHeight="1">
      <c r="A6" s="69" t="s">
        <v>116</v>
      </c>
      <c r="B6" s="70" t="s">
        <v>115</v>
      </c>
      <c r="C6" s="259"/>
      <c r="D6" s="1"/>
      <c r="E6" s="1"/>
      <c r="F6" s="2"/>
    </row>
    <row r="7" spans="1:12" ht="28.5" customHeight="1">
      <c r="A7" s="261"/>
      <c r="B7" s="71" t="s">
        <v>4</v>
      </c>
      <c r="C7" s="259"/>
      <c r="D7" s="3"/>
      <c r="E7" s="3"/>
      <c r="F7" s="4"/>
    </row>
    <row r="8" spans="1:12" ht="28.5" customHeight="1">
      <c r="A8" s="261"/>
      <c r="B8" s="72" t="s">
        <v>5</v>
      </c>
      <c r="C8" s="259"/>
      <c r="D8" s="3"/>
      <c r="E8" s="3"/>
      <c r="F8" s="4"/>
    </row>
    <row r="9" spans="1:12" ht="28.5" customHeight="1">
      <c r="A9" s="261"/>
      <c r="B9" s="72" t="s">
        <v>2</v>
      </c>
      <c r="C9" s="259"/>
      <c r="D9" s="3"/>
      <c r="E9" s="3"/>
      <c r="F9" s="4"/>
    </row>
    <row r="10" spans="1:12" ht="28.5" customHeight="1">
      <c r="A10" s="261"/>
      <c r="B10" s="72" t="s">
        <v>6</v>
      </c>
      <c r="C10" s="259"/>
      <c r="D10" s="3"/>
      <c r="E10" s="3"/>
      <c r="F10" s="4"/>
    </row>
    <row r="11" spans="1:12" ht="28.5" customHeight="1">
      <c r="A11" s="261"/>
      <c r="B11" s="72" t="s">
        <v>7</v>
      </c>
      <c r="C11" s="259"/>
      <c r="D11" s="3"/>
      <c r="E11" s="3"/>
      <c r="F11" s="4"/>
    </row>
    <row r="12" spans="1:12" ht="28.5" customHeight="1">
      <c r="A12" s="261"/>
      <c r="B12" s="73" t="s">
        <v>8</v>
      </c>
      <c r="C12" s="259"/>
      <c r="D12" s="3"/>
      <c r="E12" s="3"/>
      <c r="F12" s="4"/>
    </row>
    <row r="13" spans="1:12" ht="28.5" customHeight="1">
      <c r="A13" s="261"/>
      <c r="B13" s="72" t="s">
        <v>0</v>
      </c>
      <c r="C13" s="259"/>
      <c r="D13" s="3"/>
      <c r="E13" s="3"/>
      <c r="F13" s="4"/>
    </row>
    <row r="14" spans="1:12" ht="28.5" customHeight="1">
      <c r="A14" s="261"/>
      <c r="B14" s="71" t="s">
        <v>9</v>
      </c>
      <c r="C14" s="259"/>
      <c r="D14" s="3"/>
      <c r="E14" s="3"/>
      <c r="F14" s="4"/>
    </row>
    <row r="15" spans="1:12" ht="28.5" customHeight="1" thickBot="1">
      <c r="A15" s="262"/>
      <c r="B15" s="75" t="s">
        <v>1</v>
      </c>
      <c r="C15" s="260"/>
      <c r="D15" s="5"/>
      <c r="E15" s="5"/>
      <c r="F15" s="6"/>
    </row>
    <row r="16" spans="1:12" ht="46.5" customHeight="1">
      <c r="A16" s="256" t="s">
        <v>153</v>
      </c>
      <c r="B16" s="256"/>
      <c r="C16" s="256"/>
      <c r="D16" s="256"/>
      <c r="E16" s="256"/>
      <c r="F16" s="256"/>
    </row>
    <row r="17" spans="1:6" ht="36" customHeight="1">
      <c r="A17" s="257" t="s">
        <v>150</v>
      </c>
      <c r="B17" s="257"/>
      <c r="C17" s="257"/>
      <c r="D17" s="257"/>
      <c r="E17" s="257"/>
      <c r="F17" s="257"/>
    </row>
  </sheetData>
  <mergeCells count="7">
    <mergeCell ref="A1:F1"/>
    <mergeCell ref="A16:F16"/>
    <mergeCell ref="A17:F17"/>
    <mergeCell ref="C5:C15"/>
    <mergeCell ref="A7:A15"/>
    <mergeCell ref="A4:F4"/>
    <mergeCell ref="A2:F3"/>
  </mergeCells>
  <printOptions horizontalCentered="1"/>
  <pageMargins left="0.17" right="0.17" top="0.75" bottom="0.75" header="0.3" footer="0.3"/>
  <pageSetup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R56"/>
  <sheetViews>
    <sheetView view="pageBreakPreview" zoomScale="115" zoomScaleNormal="100" zoomScaleSheetLayoutView="115" workbookViewId="0">
      <pane xSplit="5" ySplit="5" topLeftCell="K6" activePane="bottomRight" state="frozen"/>
      <selection activeCell="B13" sqref="B13"/>
      <selection pane="topRight" activeCell="B13" sqref="B13"/>
      <selection pane="bottomLeft" activeCell="B13" sqref="B13"/>
      <selection pane="bottomRight" activeCell="N5" sqref="N5"/>
    </sheetView>
  </sheetViews>
  <sheetFormatPr defaultRowHeight="15"/>
  <cols>
    <col min="1" max="1" width="46.7109375" style="147" customWidth="1"/>
    <col min="2" max="2" width="17.7109375" style="147" hidden="1" customWidth="1"/>
    <col min="3" max="3" width="15.140625" style="147" hidden="1" customWidth="1"/>
    <col min="4" max="4" width="16.5703125" style="147" hidden="1" customWidth="1"/>
    <col min="5" max="5" width="15.85546875" style="147" hidden="1" customWidth="1"/>
    <col min="6" max="6" width="19.7109375" style="147" customWidth="1"/>
    <col min="7" max="7" width="19.28515625" style="147" bestFit="1" customWidth="1"/>
    <col min="8" max="8" width="19.7109375" style="147" customWidth="1"/>
    <col min="9" max="9" width="4.85546875" style="147" customWidth="1"/>
    <col min="10" max="10" width="19.7109375" style="147" customWidth="1"/>
    <col min="11" max="11" width="19.28515625" style="147" bestFit="1" customWidth="1"/>
    <col min="12" max="12" width="19.7109375" style="147" customWidth="1"/>
    <col min="13" max="13" width="4.5703125" style="147" customWidth="1"/>
    <col min="14" max="16" width="19.7109375" style="147" customWidth="1"/>
    <col min="17" max="17" width="20.28515625" style="147" bestFit="1" customWidth="1"/>
    <col min="18" max="18" width="10" style="147" bestFit="1" customWidth="1"/>
    <col min="19" max="256" width="9.140625" style="147"/>
    <col min="257" max="257" width="46.7109375" style="147" customWidth="1"/>
    <col min="258" max="261" width="0" style="147" hidden="1" customWidth="1"/>
    <col min="262" max="262" width="19.7109375" style="147" customWidth="1"/>
    <col min="263" max="263" width="19.28515625" style="147" bestFit="1" customWidth="1"/>
    <col min="264" max="264" width="19.7109375" style="147" customWidth="1"/>
    <col min="265" max="265" width="4.85546875" style="147" customWidth="1"/>
    <col min="266" max="266" width="19.7109375" style="147" customWidth="1"/>
    <col min="267" max="267" width="19.28515625" style="147" bestFit="1" customWidth="1"/>
    <col min="268" max="268" width="19.7109375" style="147" customWidth="1"/>
    <col min="269" max="269" width="4.5703125" style="147" customWidth="1"/>
    <col min="270" max="272" width="19.7109375" style="147" customWidth="1"/>
    <col min="273" max="273" width="20.28515625" style="147" bestFit="1" customWidth="1"/>
    <col min="274" max="274" width="10" style="147" bestFit="1" customWidth="1"/>
    <col min="275" max="512" width="9.140625" style="147"/>
    <col min="513" max="513" width="46.7109375" style="147" customWidth="1"/>
    <col min="514" max="517" width="0" style="147" hidden="1" customWidth="1"/>
    <col min="518" max="518" width="19.7109375" style="147" customWidth="1"/>
    <col min="519" max="519" width="19.28515625" style="147" bestFit="1" customWidth="1"/>
    <col min="520" max="520" width="19.7109375" style="147" customWidth="1"/>
    <col min="521" max="521" width="4.85546875" style="147" customWidth="1"/>
    <col min="522" max="522" width="19.7109375" style="147" customWidth="1"/>
    <col min="523" max="523" width="19.28515625" style="147" bestFit="1" customWidth="1"/>
    <col min="524" max="524" width="19.7109375" style="147" customWidth="1"/>
    <col min="525" max="525" width="4.5703125" style="147" customWidth="1"/>
    <col min="526" max="528" width="19.7109375" style="147" customWidth="1"/>
    <col min="529" max="529" width="20.28515625" style="147" bestFit="1" customWidth="1"/>
    <col min="530" max="530" width="10" style="147" bestFit="1" customWidth="1"/>
    <col min="531" max="768" width="9.140625" style="147"/>
    <col min="769" max="769" width="46.7109375" style="147" customWidth="1"/>
    <col min="770" max="773" width="0" style="147" hidden="1" customWidth="1"/>
    <col min="774" max="774" width="19.7109375" style="147" customWidth="1"/>
    <col min="775" max="775" width="19.28515625" style="147" bestFit="1" customWidth="1"/>
    <col min="776" max="776" width="19.7109375" style="147" customWidth="1"/>
    <col min="777" max="777" width="4.85546875" style="147" customWidth="1"/>
    <col min="778" max="778" width="19.7109375" style="147" customWidth="1"/>
    <col min="779" max="779" width="19.28515625" style="147" bestFit="1" customWidth="1"/>
    <col min="780" max="780" width="19.7109375" style="147" customWidth="1"/>
    <col min="781" max="781" width="4.5703125" style="147" customWidth="1"/>
    <col min="782" max="784" width="19.7109375" style="147" customWidth="1"/>
    <col min="785" max="785" width="20.28515625" style="147" bestFit="1" customWidth="1"/>
    <col min="786" max="786" width="10" style="147" bestFit="1" customWidth="1"/>
    <col min="787" max="1024" width="9.140625" style="147"/>
    <col min="1025" max="1025" width="46.7109375" style="147" customWidth="1"/>
    <col min="1026" max="1029" width="0" style="147" hidden="1" customWidth="1"/>
    <col min="1030" max="1030" width="19.7109375" style="147" customWidth="1"/>
    <col min="1031" max="1031" width="19.28515625" style="147" bestFit="1" customWidth="1"/>
    <col min="1032" max="1032" width="19.7109375" style="147" customWidth="1"/>
    <col min="1033" max="1033" width="4.85546875" style="147" customWidth="1"/>
    <col min="1034" max="1034" width="19.7109375" style="147" customWidth="1"/>
    <col min="1035" max="1035" width="19.28515625" style="147" bestFit="1" customWidth="1"/>
    <col min="1036" max="1036" width="19.7109375" style="147" customWidth="1"/>
    <col min="1037" max="1037" width="4.5703125" style="147" customWidth="1"/>
    <col min="1038" max="1040" width="19.7109375" style="147" customWidth="1"/>
    <col min="1041" max="1041" width="20.28515625" style="147" bestFit="1" customWidth="1"/>
    <col min="1042" max="1042" width="10" style="147" bestFit="1" customWidth="1"/>
    <col min="1043" max="1280" width="9.140625" style="147"/>
    <col min="1281" max="1281" width="46.7109375" style="147" customWidth="1"/>
    <col min="1282" max="1285" width="0" style="147" hidden="1" customWidth="1"/>
    <col min="1286" max="1286" width="19.7109375" style="147" customWidth="1"/>
    <col min="1287" max="1287" width="19.28515625" style="147" bestFit="1" customWidth="1"/>
    <col min="1288" max="1288" width="19.7109375" style="147" customWidth="1"/>
    <col min="1289" max="1289" width="4.85546875" style="147" customWidth="1"/>
    <col min="1290" max="1290" width="19.7109375" style="147" customWidth="1"/>
    <col min="1291" max="1291" width="19.28515625" style="147" bestFit="1" customWidth="1"/>
    <col min="1292" max="1292" width="19.7109375" style="147" customWidth="1"/>
    <col min="1293" max="1293" width="4.5703125" style="147" customWidth="1"/>
    <col min="1294" max="1296" width="19.7109375" style="147" customWidth="1"/>
    <col min="1297" max="1297" width="20.28515625" style="147" bestFit="1" customWidth="1"/>
    <col min="1298" max="1298" width="10" style="147" bestFit="1" customWidth="1"/>
    <col min="1299" max="1536" width="9.140625" style="147"/>
    <col min="1537" max="1537" width="46.7109375" style="147" customWidth="1"/>
    <col min="1538" max="1541" width="0" style="147" hidden="1" customWidth="1"/>
    <col min="1542" max="1542" width="19.7109375" style="147" customWidth="1"/>
    <col min="1543" max="1543" width="19.28515625" style="147" bestFit="1" customWidth="1"/>
    <col min="1544" max="1544" width="19.7109375" style="147" customWidth="1"/>
    <col min="1545" max="1545" width="4.85546875" style="147" customWidth="1"/>
    <col min="1546" max="1546" width="19.7109375" style="147" customWidth="1"/>
    <col min="1547" max="1547" width="19.28515625" style="147" bestFit="1" customWidth="1"/>
    <col min="1548" max="1548" width="19.7109375" style="147" customWidth="1"/>
    <col min="1549" max="1549" width="4.5703125" style="147" customWidth="1"/>
    <col min="1550" max="1552" width="19.7109375" style="147" customWidth="1"/>
    <col min="1553" max="1553" width="20.28515625" style="147" bestFit="1" customWidth="1"/>
    <col min="1554" max="1554" width="10" style="147" bestFit="1" customWidth="1"/>
    <col min="1555" max="1792" width="9.140625" style="147"/>
    <col min="1793" max="1793" width="46.7109375" style="147" customWidth="1"/>
    <col min="1794" max="1797" width="0" style="147" hidden="1" customWidth="1"/>
    <col min="1798" max="1798" width="19.7109375" style="147" customWidth="1"/>
    <col min="1799" max="1799" width="19.28515625" style="147" bestFit="1" customWidth="1"/>
    <col min="1800" max="1800" width="19.7109375" style="147" customWidth="1"/>
    <col min="1801" max="1801" width="4.85546875" style="147" customWidth="1"/>
    <col min="1802" max="1802" width="19.7109375" style="147" customWidth="1"/>
    <col min="1803" max="1803" width="19.28515625" style="147" bestFit="1" customWidth="1"/>
    <col min="1804" max="1804" width="19.7109375" style="147" customWidth="1"/>
    <col min="1805" max="1805" width="4.5703125" style="147" customWidth="1"/>
    <col min="1806" max="1808" width="19.7109375" style="147" customWidth="1"/>
    <col min="1809" max="1809" width="20.28515625" style="147" bestFit="1" customWidth="1"/>
    <col min="1810" max="1810" width="10" style="147" bestFit="1" customWidth="1"/>
    <col min="1811" max="2048" width="9.140625" style="147"/>
    <col min="2049" max="2049" width="46.7109375" style="147" customWidth="1"/>
    <col min="2050" max="2053" width="0" style="147" hidden="1" customWidth="1"/>
    <col min="2054" max="2054" width="19.7109375" style="147" customWidth="1"/>
    <col min="2055" max="2055" width="19.28515625" style="147" bestFit="1" customWidth="1"/>
    <col min="2056" max="2056" width="19.7109375" style="147" customWidth="1"/>
    <col min="2057" max="2057" width="4.85546875" style="147" customWidth="1"/>
    <col min="2058" max="2058" width="19.7109375" style="147" customWidth="1"/>
    <col min="2059" max="2059" width="19.28515625" style="147" bestFit="1" customWidth="1"/>
    <col min="2060" max="2060" width="19.7109375" style="147" customWidth="1"/>
    <col min="2061" max="2061" width="4.5703125" style="147" customWidth="1"/>
    <col min="2062" max="2064" width="19.7109375" style="147" customWidth="1"/>
    <col min="2065" max="2065" width="20.28515625" style="147" bestFit="1" customWidth="1"/>
    <col min="2066" max="2066" width="10" style="147" bestFit="1" customWidth="1"/>
    <col min="2067" max="2304" width="9.140625" style="147"/>
    <col min="2305" max="2305" width="46.7109375" style="147" customWidth="1"/>
    <col min="2306" max="2309" width="0" style="147" hidden="1" customWidth="1"/>
    <col min="2310" max="2310" width="19.7109375" style="147" customWidth="1"/>
    <col min="2311" max="2311" width="19.28515625" style="147" bestFit="1" customWidth="1"/>
    <col min="2312" max="2312" width="19.7109375" style="147" customWidth="1"/>
    <col min="2313" max="2313" width="4.85546875" style="147" customWidth="1"/>
    <col min="2314" max="2314" width="19.7109375" style="147" customWidth="1"/>
    <col min="2315" max="2315" width="19.28515625" style="147" bestFit="1" customWidth="1"/>
    <col min="2316" max="2316" width="19.7109375" style="147" customWidth="1"/>
    <col min="2317" max="2317" width="4.5703125" style="147" customWidth="1"/>
    <col min="2318" max="2320" width="19.7109375" style="147" customWidth="1"/>
    <col min="2321" max="2321" width="20.28515625" style="147" bestFit="1" customWidth="1"/>
    <col min="2322" max="2322" width="10" style="147" bestFit="1" customWidth="1"/>
    <col min="2323" max="2560" width="9.140625" style="147"/>
    <col min="2561" max="2561" width="46.7109375" style="147" customWidth="1"/>
    <col min="2562" max="2565" width="0" style="147" hidden="1" customWidth="1"/>
    <col min="2566" max="2566" width="19.7109375" style="147" customWidth="1"/>
    <col min="2567" max="2567" width="19.28515625" style="147" bestFit="1" customWidth="1"/>
    <col min="2568" max="2568" width="19.7109375" style="147" customWidth="1"/>
    <col min="2569" max="2569" width="4.85546875" style="147" customWidth="1"/>
    <col min="2570" max="2570" width="19.7109375" style="147" customWidth="1"/>
    <col min="2571" max="2571" width="19.28515625" style="147" bestFit="1" customWidth="1"/>
    <col min="2572" max="2572" width="19.7109375" style="147" customWidth="1"/>
    <col min="2573" max="2573" width="4.5703125" style="147" customWidth="1"/>
    <col min="2574" max="2576" width="19.7109375" style="147" customWidth="1"/>
    <col min="2577" max="2577" width="20.28515625" style="147" bestFit="1" customWidth="1"/>
    <col min="2578" max="2578" width="10" style="147" bestFit="1" customWidth="1"/>
    <col min="2579" max="2816" width="9.140625" style="147"/>
    <col min="2817" max="2817" width="46.7109375" style="147" customWidth="1"/>
    <col min="2818" max="2821" width="0" style="147" hidden="1" customWidth="1"/>
    <col min="2822" max="2822" width="19.7109375" style="147" customWidth="1"/>
    <col min="2823" max="2823" width="19.28515625" style="147" bestFit="1" customWidth="1"/>
    <col min="2824" max="2824" width="19.7109375" style="147" customWidth="1"/>
    <col min="2825" max="2825" width="4.85546875" style="147" customWidth="1"/>
    <col min="2826" max="2826" width="19.7109375" style="147" customWidth="1"/>
    <col min="2827" max="2827" width="19.28515625" style="147" bestFit="1" customWidth="1"/>
    <col min="2828" max="2828" width="19.7109375" style="147" customWidth="1"/>
    <col min="2829" max="2829" width="4.5703125" style="147" customWidth="1"/>
    <col min="2830" max="2832" width="19.7109375" style="147" customWidth="1"/>
    <col min="2833" max="2833" width="20.28515625" style="147" bestFit="1" customWidth="1"/>
    <col min="2834" max="2834" width="10" style="147" bestFit="1" customWidth="1"/>
    <col min="2835" max="3072" width="9.140625" style="147"/>
    <col min="3073" max="3073" width="46.7109375" style="147" customWidth="1"/>
    <col min="3074" max="3077" width="0" style="147" hidden="1" customWidth="1"/>
    <col min="3078" max="3078" width="19.7109375" style="147" customWidth="1"/>
    <col min="3079" max="3079" width="19.28515625" style="147" bestFit="1" customWidth="1"/>
    <col min="3080" max="3080" width="19.7109375" style="147" customWidth="1"/>
    <col min="3081" max="3081" width="4.85546875" style="147" customWidth="1"/>
    <col min="3082" max="3082" width="19.7109375" style="147" customWidth="1"/>
    <col min="3083" max="3083" width="19.28515625" style="147" bestFit="1" customWidth="1"/>
    <col min="3084" max="3084" width="19.7109375" style="147" customWidth="1"/>
    <col min="3085" max="3085" width="4.5703125" style="147" customWidth="1"/>
    <col min="3086" max="3088" width="19.7109375" style="147" customWidth="1"/>
    <col min="3089" max="3089" width="20.28515625" style="147" bestFit="1" customWidth="1"/>
    <col min="3090" max="3090" width="10" style="147" bestFit="1" customWidth="1"/>
    <col min="3091" max="3328" width="9.140625" style="147"/>
    <col min="3329" max="3329" width="46.7109375" style="147" customWidth="1"/>
    <col min="3330" max="3333" width="0" style="147" hidden="1" customWidth="1"/>
    <col min="3334" max="3334" width="19.7109375" style="147" customWidth="1"/>
    <col min="3335" max="3335" width="19.28515625" style="147" bestFit="1" customWidth="1"/>
    <col min="3336" max="3336" width="19.7109375" style="147" customWidth="1"/>
    <col min="3337" max="3337" width="4.85546875" style="147" customWidth="1"/>
    <col min="3338" max="3338" width="19.7109375" style="147" customWidth="1"/>
    <col min="3339" max="3339" width="19.28515625" style="147" bestFit="1" customWidth="1"/>
    <col min="3340" max="3340" width="19.7109375" style="147" customWidth="1"/>
    <col min="3341" max="3341" width="4.5703125" style="147" customWidth="1"/>
    <col min="3342" max="3344" width="19.7109375" style="147" customWidth="1"/>
    <col min="3345" max="3345" width="20.28515625" style="147" bestFit="1" customWidth="1"/>
    <col min="3346" max="3346" width="10" style="147" bestFit="1" customWidth="1"/>
    <col min="3347" max="3584" width="9.140625" style="147"/>
    <col min="3585" max="3585" width="46.7109375" style="147" customWidth="1"/>
    <col min="3586" max="3589" width="0" style="147" hidden="1" customWidth="1"/>
    <col min="3590" max="3590" width="19.7109375" style="147" customWidth="1"/>
    <col min="3591" max="3591" width="19.28515625" style="147" bestFit="1" customWidth="1"/>
    <col min="3592" max="3592" width="19.7109375" style="147" customWidth="1"/>
    <col min="3593" max="3593" width="4.85546875" style="147" customWidth="1"/>
    <col min="3594" max="3594" width="19.7109375" style="147" customWidth="1"/>
    <col min="3595" max="3595" width="19.28515625" style="147" bestFit="1" customWidth="1"/>
    <col min="3596" max="3596" width="19.7109375" style="147" customWidth="1"/>
    <col min="3597" max="3597" width="4.5703125" style="147" customWidth="1"/>
    <col min="3598" max="3600" width="19.7109375" style="147" customWidth="1"/>
    <col min="3601" max="3601" width="20.28515625" style="147" bestFit="1" customWidth="1"/>
    <col min="3602" max="3602" width="10" style="147" bestFit="1" customWidth="1"/>
    <col min="3603" max="3840" width="9.140625" style="147"/>
    <col min="3841" max="3841" width="46.7109375" style="147" customWidth="1"/>
    <col min="3842" max="3845" width="0" style="147" hidden="1" customWidth="1"/>
    <col min="3846" max="3846" width="19.7109375" style="147" customWidth="1"/>
    <col min="3847" max="3847" width="19.28515625" style="147" bestFit="1" customWidth="1"/>
    <col min="3848" max="3848" width="19.7109375" style="147" customWidth="1"/>
    <col min="3849" max="3849" width="4.85546875" style="147" customWidth="1"/>
    <col min="3850" max="3850" width="19.7109375" style="147" customWidth="1"/>
    <col min="3851" max="3851" width="19.28515625" style="147" bestFit="1" customWidth="1"/>
    <col min="3852" max="3852" width="19.7109375" style="147" customWidth="1"/>
    <col min="3853" max="3853" width="4.5703125" style="147" customWidth="1"/>
    <col min="3854" max="3856" width="19.7109375" style="147" customWidth="1"/>
    <col min="3857" max="3857" width="20.28515625" style="147" bestFit="1" customWidth="1"/>
    <col min="3858" max="3858" width="10" style="147" bestFit="1" customWidth="1"/>
    <col min="3859" max="4096" width="9.140625" style="147"/>
    <col min="4097" max="4097" width="46.7109375" style="147" customWidth="1"/>
    <col min="4098" max="4101" width="0" style="147" hidden="1" customWidth="1"/>
    <col min="4102" max="4102" width="19.7109375" style="147" customWidth="1"/>
    <col min="4103" max="4103" width="19.28515625" style="147" bestFit="1" customWidth="1"/>
    <col min="4104" max="4104" width="19.7109375" style="147" customWidth="1"/>
    <col min="4105" max="4105" width="4.85546875" style="147" customWidth="1"/>
    <col min="4106" max="4106" width="19.7109375" style="147" customWidth="1"/>
    <col min="4107" max="4107" width="19.28515625" style="147" bestFit="1" customWidth="1"/>
    <col min="4108" max="4108" width="19.7109375" style="147" customWidth="1"/>
    <col min="4109" max="4109" width="4.5703125" style="147" customWidth="1"/>
    <col min="4110" max="4112" width="19.7109375" style="147" customWidth="1"/>
    <col min="4113" max="4113" width="20.28515625" style="147" bestFit="1" customWidth="1"/>
    <col min="4114" max="4114" width="10" style="147" bestFit="1" customWidth="1"/>
    <col min="4115" max="4352" width="9.140625" style="147"/>
    <col min="4353" max="4353" width="46.7109375" style="147" customWidth="1"/>
    <col min="4354" max="4357" width="0" style="147" hidden="1" customWidth="1"/>
    <col min="4358" max="4358" width="19.7109375" style="147" customWidth="1"/>
    <col min="4359" max="4359" width="19.28515625" style="147" bestFit="1" customWidth="1"/>
    <col min="4360" max="4360" width="19.7109375" style="147" customWidth="1"/>
    <col min="4361" max="4361" width="4.85546875" style="147" customWidth="1"/>
    <col min="4362" max="4362" width="19.7109375" style="147" customWidth="1"/>
    <col min="4363" max="4363" width="19.28515625" style="147" bestFit="1" customWidth="1"/>
    <col min="4364" max="4364" width="19.7109375" style="147" customWidth="1"/>
    <col min="4365" max="4365" width="4.5703125" style="147" customWidth="1"/>
    <col min="4366" max="4368" width="19.7109375" style="147" customWidth="1"/>
    <col min="4369" max="4369" width="20.28515625" style="147" bestFit="1" customWidth="1"/>
    <col min="4370" max="4370" width="10" style="147" bestFit="1" customWidth="1"/>
    <col min="4371" max="4608" width="9.140625" style="147"/>
    <col min="4609" max="4609" width="46.7109375" style="147" customWidth="1"/>
    <col min="4610" max="4613" width="0" style="147" hidden="1" customWidth="1"/>
    <col min="4614" max="4614" width="19.7109375" style="147" customWidth="1"/>
    <col min="4615" max="4615" width="19.28515625" style="147" bestFit="1" customWidth="1"/>
    <col min="4616" max="4616" width="19.7109375" style="147" customWidth="1"/>
    <col min="4617" max="4617" width="4.85546875" style="147" customWidth="1"/>
    <col min="4618" max="4618" width="19.7109375" style="147" customWidth="1"/>
    <col min="4619" max="4619" width="19.28515625" style="147" bestFit="1" customWidth="1"/>
    <col min="4620" max="4620" width="19.7109375" style="147" customWidth="1"/>
    <col min="4621" max="4621" width="4.5703125" style="147" customWidth="1"/>
    <col min="4622" max="4624" width="19.7109375" style="147" customWidth="1"/>
    <col min="4625" max="4625" width="20.28515625" style="147" bestFit="1" customWidth="1"/>
    <col min="4626" max="4626" width="10" style="147" bestFit="1" customWidth="1"/>
    <col min="4627" max="4864" width="9.140625" style="147"/>
    <col min="4865" max="4865" width="46.7109375" style="147" customWidth="1"/>
    <col min="4866" max="4869" width="0" style="147" hidden="1" customWidth="1"/>
    <col min="4870" max="4870" width="19.7109375" style="147" customWidth="1"/>
    <col min="4871" max="4871" width="19.28515625" style="147" bestFit="1" customWidth="1"/>
    <col min="4872" max="4872" width="19.7109375" style="147" customWidth="1"/>
    <col min="4873" max="4873" width="4.85546875" style="147" customWidth="1"/>
    <col min="4874" max="4874" width="19.7109375" style="147" customWidth="1"/>
    <col min="4875" max="4875" width="19.28515625" style="147" bestFit="1" customWidth="1"/>
    <col min="4876" max="4876" width="19.7109375" style="147" customWidth="1"/>
    <col min="4877" max="4877" width="4.5703125" style="147" customWidth="1"/>
    <col min="4878" max="4880" width="19.7109375" style="147" customWidth="1"/>
    <col min="4881" max="4881" width="20.28515625" style="147" bestFit="1" customWidth="1"/>
    <col min="4882" max="4882" width="10" style="147" bestFit="1" customWidth="1"/>
    <col min="4883" max="5120" width="9.140625" style="147"/>
    <col min="5121" max="5121" width="46.7109375" style="147" customWidth="1"/>
    <col min="5122" max="5125" width="0" style="147" hidden="1" customWidth="1"/>
    <col min="5126" max="5126" width="19.7109375" style="147" customWidth="1"/>
    <col min="5127" max="5127" width="19.28515625" style="147" bestFit="1" customWidth="1"/>
    <col min="5128" max="5128" width="19.7109375" style="147" customWidth="1"/>
    <col min="5129" max="5129" width="4.85546875" style="147" customWidth="1"/>
    <col min="5130" max="5130" width="19.7109375" style="147" customWidth="1"/>
    <col min="5131" max="5131" width="19.28515625" style="147" bestFit="1" customWidth="1"/>
    <col min="5132" max="5132" width="19.7109375" style="147" customWidth="1"/>
    <col min="5133" max="5133" width="4.5703125" style="147" customWidth="1"/>
    <col min="5134" max="5136" width="19.7109375" style="147" customWidth="1"/>
    <col min="5137" max="5137" width="20.28515625" style="147" bestFit="1" customWidth="1"/>
    <col min="5138" max="5138" width="10" style="147" bestFit="1" customWidth="1"/>
    <col min="5139" max="5376" width="9.140625" style="147"/>
    <col min="5377" max="5377" width="46.7109375" style="147" customWidth="1"/>
    <col min="5378" max="5381" width="0" style="147" hidden="1" customWidth="1"/>
    <col min="5382" max="5382" width="19.7109375" style="147" customWidth="1"/>
    <col min="5383" max="5383" width="19.28515625" style="147" bestFit="1" customWidth="1"/>
    <col min="5384" max="5384" width="19.7109375" style="147" customWidth="1"/>
    <col min="5385" max="5385" width="4.85546875" style="147" customWidth="1"/>
    <col min="5386" max="5386" width="19.7109375" style="147" customWidth="1"/>
    <col min="5387" max="5387" width="19.28515625" style="147" bestFit="1" customWidth="1"/>
    <col min="5388" max="5388" width="19.7109375" style="147" customWidth="1"/>
    <col min="5389" max="5389" width="4.5703125" style="147" customWidth="1"/>
    <col min="5390" max="5392" width="19.7109375" style="147" customWidth="1"/>
    <col min="5393" max="5393" width="20.28515625" style="147" bestFit="1" customWidth="1"/>
    <col min="5394" max="5394" width="10" style="147" bestFit="1" customWidth="1"/>
    <col min="5395" max="5632" width="9.140625" style="147"/>
    <col min="5633" max="5633" width="46.7109375" style="147" customWidth="1"/>
    <col min="5634" max="5637" width="0" style="147" hidden="1" customWidth="1"/>
    <col min="5638" max="5638" width="19.7109375" style="147" customWidth="1"/>
    <col min="5639" max="5639" width="19.28515625" style="147" bestFit="1" customWidth="1"/>
    <col min="5640" max="5640" width="19.7109375" style="147" customWidth="1"/>
    <col min="5641" max="5641" width="4.85546875" style="147" customWidth="1"/>
    <col min="5642" max="5642" width="19.7109375" style="147" customWidth="1"/>
    <col min="5643" max="5643" width="19.28515625" style="147" bestFit="1" customWidth="1"/>
    <col min="5644" max="5644" width="19.7109375" style="147" customWidth="1"/>
    <col min="5645" max="5645" width="4.5703125" style="147" customWidth="1"/>
    <col min="5646" max="5648" width="19.7109375" style="147" customWidth="1"/>
    <col min="5649" max="5649" width="20.28515625" style="147" bestFit="1" customWidth="1"/>
    <col min="5650" max="5650" width="10" style="147" bestFit="1" customWidth="1"/>
    <col min="5651" max="5888" width="9.140625" style="147"/>
    <col min="5889" max="5889" width="46.7109375" style="147" customWidth="1"/>
    <col min="5890" max="5893" width="0" style="147" hidden="1" customWidth="1"/>
    <col min="5894" max="5894" width="19.7109375" style="147" customWidth="1"/>
    <col min="5895" max="5895" width="19.28515625" style="147" bestFit="1" customWidth="1"/>
    <col min="5896" max="5896" width="19.7109375" style="147" customWidth="1"/>
    <col min="5897" max="5897" width="4.85546875" style="147" customWidth="1"/>
    <col min="5898" max="5898" width="19.7109375" style="147" customWidth="1"/>
    <col min="5899" max="5899" width="19.28515625" style="147" bestFit="1" customWidth="1"/>
    <col min="5900" max="5900" width="19.7109375" style="147" customWidth="1"/>
    <col min="5901" max="5901" width="4.5703125" style="147" customWidth="1"/>
    <col min="5902" max="5904" width="19.7109375" style="147" customWidth="1"/>
    <col min="5905" max="5905" width="20.28515625" style="147" bestFit="1" customWidth="1"/>
    <col min="5906" max="5906" width="10" style="147" bestFit="1" customWidth="1"/>
    <col min="5907" max="6144" width="9.140625" style="147"/>
    <col min="6145" max="6145" width="46.7109375" style="147" customWidth="1"/>
    <col min="6146" max="6149" width="0" style="147" hidden="1" customWidth="1"/>
    <col min="6150" max="6150" width="19.7109375" style="147" customWidth="1"/>
    <col min="6151" max="6151" width="19.28515625" style="147" bestFit="1" customWidth="1"/>
    <col min="6152" max="6152" width="19.7109375" style="147" customWidth="1"/>
    <col min="6153" max="6153" width="4.85546875" style="147" customWidth="1"/>
    <col min="6154" max="6154" width="19.7109375" style="147" customWidth="1"/>
    <col min="6155" max="6155" width="19.28515625" style="147" bestFit="1" customWidth="1"/>
    <col min="6156" max="6156" width="19.7109375" style="147" customWidth="1"/>
    <col min="6157" max="6157" width="4.5703125" style="147" customWidth="1"/>
    <col min="6158" max="6160" width="19.7109375" style="147" customWidth="1"/>
    <col min="6161" max="6161" width="20.28515625" style="147" bestFit="1" customWidth="1"/>
    <col min="6162" max="6162" width="10" style="147" bestFit="1" customWidth="1"/>
    <col min="6163" max="6400" width="9.140625" style="147"/>
    <col min="6401" max="6401" width="46.7109375" style="147" customWidth="1"/>
    <col min="6402" max="6405" width="0" style="147" hidden="1" customWidth="1"/>
    <col min="6406" max="6406" width="19.7109375" style="147" customWidth="1"/>
    <col min="6407" max="6407" width="19.28515625" style="147" bestFit="1" customWidth="1"/>
    <col min="6408" max="6408" width="19.7109375" style="147" customWidth="1"/>
    <col min="6409" max="6409" width="4.85546875" style="147" customWidth="1"/>
    <col min="6410" max="6410" width="19.7109375" style="147" customWidth="1"/>
    <col min="6411" max="6411" width="19.28515625" style="147" bestFit="1" customWidth="1"/>
    <col min="6412" max="6412" width="19.7109375" style="147" customWidth="1"/>
    <col min="6413" max="6413" width="4.5703125" style="147" customWidth="1"/>
    <col min="6414" max="6416" width="19.7109375" style="147" customWidth="1"/>
    <col min="6417" max="6417" width="20.28515625" style="147" bestFit="1" customWidth="1"/>
    <col min="6418" max="6418" width="10" style="147" bestFit="1" customWidth="1"/>
    <col min="6419" max="6656" width="9.140625" style="147"/>
    <col min="6657" max="6657" width="46.7109375" style="147" customWidth="1"/>
    <col min="6658" max="6661" width="0" style="147" hidden="1" customWidth="1"/>
    <col min="6662" max="6662" width="19.7109375" style="147" customWidth="1"/>
    <col min="6663" max="6663" width="19.28515625" style="147" bestFit="1" customWidth="1"/>
    <col min="6664" max="6664" width="19.7109375" style="147" customWidth="1"/>
    <col min="6665" max="6665" width="4.85546875" style="147" customWidth="1"/>
    <col min="6666" max="6666" width="19.7109375" style="147" customWidth="1"/>
    <col min="6667" max="6667" width="19.28515625" style="147" bestFit="1" customWidth="1"/>
    <col min="6668" max="6668" width="19.7109375" style="147" customWidth="1"/>
    <col min="6669" max="6669" width="4.5703125" style="147" customWidth="1"/>
    <col min="6670" max="6672" width="19.7109375" style="147" customWidth="1"/>
    <col min="6673" max="6673" width="20.28515625" style="147" bestFit="1" customWidth="1"/>
    <col min="6674" max="6674" width="10" style="147" bestFit="1" customWidth="1"/>
    <col min="6675" max="6912" width="9.140625" style="147"/>
    <col min="6913" max="6913" width="46.7109375" style="147" customWidth="1"/>
    <col min="6914" max="6917" width="0" style="147" hidden="1" customWidth="1"/>
    <col min="6918" max="6918" width="19.7109375" style="147" customWidth="1"/>
    <col min="6919" max="6919" width="19.28515625" style="147" bestFit="1" customWidth="1"/>
    <col min="6920" max="6920" width="19.7109375" style="147" customWidth="1"/>
    <col min="6921" max="6921" width="4.85546875" style="147" customWidth="1"/>
    <col min="6922" max="6922" width="19.7109375" style="147" customWidth="1"/>
    <col min="6923" max="6923" width="19.28515625" style="147" bestFit="1" customWidth="1"/>
    <col min="6924" max="6924" width="19.7109375" style="147" customWidth="1"/>
    <col min="6925" max="6925" width="4.5703125" style="147" customWidth="1"/>
    <col min="6926" max="6928" width="19.7109375" style="147" customWidth="1"/>
    <col min="6929" max="6929" width="20.28515625" style="147" bestFit="1" customWidth="1"/>
    <col min="6930" max="6930" width="10" style="147" bestFit="1" customWidth="1"/>
    <col min="6931" max="7168" width="9.140625" style="147"/>
    <col min="7169" max="7169" width="46.7109375" style="147" customWidth="1"/>
    <col min="7170" max="7173" width="0" style="147" hidden="1" customWidth="1"/>
    <col min="7174" max="7174" width="19.7109375" style="147" customWidth="1"/>
    <col min="7175" max="7175" width="19.28515625" style="147" bestFit="1" customWidth="1"/>
    <col min="7176" max="7176" width="19.7109375" style="147" customWidth="1"/>
    <col min="7177" max="7177" width="4.85546875" style="147" customWidth="1"/>
    <col min="7178" max="7178" width="19.7109375" style="147" customWidth="1"/>
    <col min="7179" max="7179" width="19.28515625" style="147" bestFit="1" customWidth="1"/>
    <col min="7180" max="7180" width="19.7109375" style="147" customWidth="1"/>
    <col min="7181" max="7181" width="4.5703125" style="147" customWidth="1"/>
    <col min="7182" max="7184" width="19.7109375" style="147" customWidth="1"/>
    <col min="7185" max="7185" width="20.28515625" style="147" bestFit="1" customWidth="1"/>
    <col min="7186" max="7186" width="10" style="147" bestFit="1" customWidth="1"/>
    <col min="7187" max="7424" width="9.140625" style="147"/>
    <col min="7425" max="7425" width="46.7109375" style="147" customWidth="1"/>
    <col min="7426" max="7429" width="0" style="147" hidden="1" customWidth="1"/>
    <col min="7430" max="7430" width="19.7109375" style="147" customWidth="1"/>
    <col min="7431" max="7431" width="19.28515625" style="147" bestFit="1" customWidth="1"/>
    <col min="7432" max="7432" width="19.7109375" style="147" customWidth="1"/>
    <col min="7433" max="7433" width="4.85546875" style="147" customWidth="1"/>
    <col min="7434" max="7434" width="19.7109375" style="147" customWidth="1"/>
    <col min="7435" max="7435" width="19.28515625" style="147" bestFit="1" customWidth="1"/>
    <col min="7436" max="7436" width="19.7109375" style="147" customWidth="1"/>
    <col min="7437" max="7437" width="4.5703125" style="147" customWidth="1"/>
    <col min="7438" max="7440" width="19.7109375" style="147" customWidth="1"/>
    <col min="7441" max="7441" width="20.28515625" style="147" bestFit="1" customWidth="1"/>
    <col min="7442" max="7442" width="10" style="147" bestFit="1" customWidth="1"/>
    <col min="7443" max="7680" width="9.140625" style="147"/>
    <col min="7681" max="7681" width="46.7109375" style="147" customWidth="1"/>
    <col min="7682" max="7685" width="0" style="147" hidden="1" customWidth="1"/>
    <col min="7686" max="7686" width="19.7109375" style="147" customWidth="1"/>
    <col min="7687" max="7687" width="19.28515625" style="147" bestFit="1" customWidth="1"/>
    <col min="7688" max="7688" width="19.7109375" style="147" customWidth="1"/>
    <col min="7689" max="7689" width="4.85546875" style="147" customWidth="1"/>
    <col min="7690" max="7690" width="19.7109375" style="147" customWidth="1"/>
    <col min="7691" max="7691" width="19.28515625" style="147" bestFit="1" customWidth="1"/>
    <col min="7692" max="7692" width="19.7109375" style="147" customWidth="1"/>
    <col min="7693" max="7693" width="4.5703125" style="147" customWidth="1"/>
    <col min="7694" max="7696" width="19.7109375" style="147" customWidth="1"/>
    <col min="7697" max="7697" width="20.28515625" style="147" bestFit="1" customWidth="1"/>
    <col min="7698" max="7698" width="10" style="147" bestFit="1" customWidth="1"/>
    <col min="7699" max="7936" width="9.140625" style="147"/>
    <col min="7937" max="7937" width="46.7109375" style="147" customWidth="1"/>
    <col min="7938" max="7941" width="0" style="147" hidden="1" customWidth="1"/>
    <col min="7942" max="7942" width="19.7109375" style="147" customWidth="1"/>
    <col min="7943" max="7943" width="19.28515625" style="147" bestFit="1" customWidth="1"/>
    <col min="7944" max="7944" width="19.7109375" style="147" customWidth="1"/>
    <col min="7945" max="7945" width="4.85546875" style="147" customWidth="1"/>
    <col min="7946" max="7946" width="19.7109375" style="147" customWidth="1"/>
    <col min="7947" max="7947" width="19.28515625" style="147" bestFit="1" customWidth="1"/>
    <col min="7948" max="7948" width="19.7109375" style="147" customWidth="1"/>
    <col min="7949" max="7949" width="4.5703125" style="147" customWidth="1"/>
    <col min="7950" max="7952" width="19.7109375" style="147" customWidth="1"/>
    <col min="7953" max="7953" width="20.28515625" style="147" bestFit="1" customWidth="1"/>
    <col min="7954" max="7954" width="10" style="147" bestFit="1" customWidth="1"/>
    <col min="7955" max="8192" width="9.140625" style="147"/>
    <col min="8193" max="8193" width="46.7109375" style="147" customWidth="1"/>
    <col min="8194" max="8197" width="0" style="147" hidden="1" customWidth="1"/>
    <col min="8198" max="8198" width="19.7109375" style="147" customWidth="1"/>
    <col min="8199" max="8199" width="19.28515625" style="147" bestFit="1" customWidth="1"/>
    <col min="8200" max="8200" width="19.7109375" style="147" customWidth="1"/>
    <col min="8201" max="8201" width="4.85546875" style="147" customWidth="1"/>
    <col min="8202" max="8202" width="19.7109375" style="147" customWidth="1"/>
    <col min="8203" max="8203" width="19.28515625" style="147" bestFit="1" customWidth="1"/>
    <col min="8204" max="8204" width="19.7109375" style="147" customWidth="1"/>
    <col min="8205" max="8205" width="4.5703125" style="147" customWidth="1"/>
    <col min="8206" max="8208" width="19.7109375" style="147" customWidth="1"/>
    <col min="8209" max="8209" width="20.28515625" style="147" bestFit="1" customWidth="1"/>
    <col min="8210" max="8210" width="10" style="147" bestFit="1" customWidth="1"/>
    <col min="8211" max="8448" width="9.140625" style="147"/>
    <col min="8449" max="8449" width="46.7109375" style="147" customWidth="1"/>
    <col min="8450" max="8453" width="0" style="147" hidden="1" customWidth="1"/>
    <col min="8454" max="8454" width="19.7109375" style="147" customWidth="1"/>
    <col min="8455" max="8455" width="19.28515625" style="147" bestFit="1" customWidth="1"/>
    <col min="8456" max="8456" width="19.7109375" style="147" customWidth="1"/>
    <col min="8457" max="8457" width="4.85546875" style="147" customWidth="1"/>
    <col min="8458" max="8458" width="19.7109375" style="147" customWidth="1"/>
    <col min="8459" max="8459" width="19.28515625" style="147" bestFit="1" customWidth="1"/>
    <col min="8460" max="8460" width="19.7109375" style="147" customWidth="1"/>
    <col min="8461" max="8461" width="4.5703125" style="147" customWidth="1"/>
    <col min="8462" max="8464" width="19.7109375" style="147" customWidth="1"/>
    <col min="8465" max="8465" width="20.28515625" style="147" bestFit="1" customWidth="1"/>
    <col min="8466" max="8466" width="10" style="147" bestFit="1" customWidth="1"/>
    <col min="8467" max="8704" width="9.140625" style="147"/>
    <col min="8705" max="8705" width="46.7109375" style="147" customWidth="1"/>
    <col min="8706" max="8709" width="0" style="147" hidden="1" customWidth="1"/>
    <col min="8710" max="8710" width="19.7109375" style="147" customWidth="1"/>
    <col min="8711" max="8711" width="19.28515625" style="147" bestFit="1" customWidth="1"/>
    <col min="8712" max="8712" width="19.7109375" style="147" customWidth="1"/>
    <col min="8713" max="8713" width="4.85546875" style="147" customWidth="1"/>
    <col min="8714" max="8714" width="19.7109375" style="147" customWidth="1"/>
    <col min="8715" max="8715" width="19.28515625" style="147" bestFit="1" customWidth="1"/>
    <col min="8716" max="8716" width="19.7109375" style="147" customWidth="1"/>
    <col min="8717" max="8717" width="4.5703125" style="147" customWidth="1"/>
    <col min="8718" max="8720" width="19.7109375" style="147" customWidth="1"/>
    <col min="8721" max="8721" width="20.28515625" style="147" bestFit="1" customWidth="1"/>
    <col min="8722" max="8722" width="10" style="147" bestFit="1" customWidth="1"/>
    <col min="8723" max="8960" width="9.140625" style="147"/>
    <col min="8961" max="8961" width="46.7109375" style="147" customWidth="1"/>
    <col min="8962" max="8965" width="0" style="147" hidden="1" customWidth="1"/>
    <col min="8966" max="8966" width="19.7109375" style="147" customWidth="1"/>
    <col min="8967" max="8967" width="19.28515625" style="147" bestFit="1" customWidth="1"/>
    <col min="8968" max="8968" width="19.7109375" style="147" customWidth="1"/>
    <col min="8969" max="8969" width="4.85546875" style="147" customWidth="1"/>
    <col min="8970" max="8970" width="19.7109375" style="147" customWidth="1"/>
    <col min="8971" max="8971" width="19.28515625" style="147" bestFit="1" customWidth="1"/>
    <col min="8972" max="8972" width="19.7109375" style="147" customWidth="1"/>
    <col min="8973" max="8973" width="4.5703125" style="147" customWidth="1"/>
    <col min="8974" max="8976" width="19.7109375" style="147" customWidth="1"/>
    <col min="8977" max="8977" width="20.28515625" style="147" bestFit="1" customWidth="1"/>
    <col min="8978" max="8978" width="10" style="147" bestFit="1" customWidth="1"/>
    <col min="8979" max="9216" width="9.140625" style="147"/>
    <col min="9217" max="9217" width="46.7109375" style="147" customWidth="1"/>
    <col min="9218" max="9221" width="0" style="147" hidden="1" customWidth="1"/>
    <col min="9222" max="9222" width="19.7109375" style="147" customWidth="1"/>
    <col min="9223" max="9223" width="19.28515625" style="147" bestFit="1" customWidth="1"/>
    <col min="9224" max="9224" width="19.7109375" style="147" customWidth="1"/>
    <col min="9225" max="9225" width="4.85546875" style="147" customWidth="1"/>
    <col min="9226" max="9226" width="19.7109375" style="147" customWidth="1"/>
    <col min="9227" max="9227" width="19.28515625" style="147" bestFit="1" customWidth="1"/>
    <col min="9228" max="9228" width="19.7109375" style="147" customWidth="1"/>
    <col min="9229" max="9229" width="4.5703125" style="147" customWidth="1"/>
    <col min="9230" max="9232" width="19.7109375" style="147" customWidth="1"/>
    <col min="9233" max="9233" width="20.28515625" style="147" bestFit="1" customWidth="1"/>
    <col min="9234" max="9234" width="10" style="147" bestFit="1" customWidth="1"/>
    <col min="9235" max="9472" width="9.140625" style="147"/>
    <col min="9473" max="9473" width="46.7109375" style="147" customWidth="1"/>
    <col min="9474" max="9477" width="0" style="147" hidden="1" customWidth="1"/>
    <col min="9478" max="9478" width="19.7109375" style="147" customWidth="1"/>
    <col min="9479" max="9479" width="19.28515625" style="147" bestFit="1" customWidth="1"/>
    <col min="9480" max="9480" width="19.7109375" style="147" customWidth="1"/>
    <col min="9481" max="9481" width="4.85546875" style="147" customWidth="1"/>
    <col min="9482" max="9482" width="19.7109375" style="147" customWidth="1"/>
    <col min="9483" max="9483" width="19.28515625" style="147" bestFit="1" customWidth="1"/>
    <col min="9484" max="9484" width="19.7109375" style="147" customWidth="1"/>
    <col min="9485" max="9485" width="4.5703125" style="147" customWidth="1"/>
    <col min="9486" max="9488" width="19.7109375" style="147" customWidth="1"/>
    <col min="9489" max="9489" width="20.28515625" style="147" bestFit="1" customWidth="1"/>
    <col min="9490" max="9490" width="10" style="147" bestFit="1" customWidth="1"/>
    <col min="9491" max="9728" width="9.140625" style="147"/>
    <col min="9729" max="9729" width="46.7109375" style="147" customWidth="1"/>
    <col min="9730" max="9733" width="0" style="147" hidden="1" customWidth="1"/>
    <col min="9734" max="9734" width="19.7109375" style="147" customWidth="1"/>
    <col min="9735" max="9735" width="19.28515625" style="147" bestFit="1" customWidth="1"/>
    <col min="9736" max="9736" width="19.7109375" style="147" customWidth="1"/>
    <col min="9737" max="9737" width="4.85546875" style="147" customWidth="1"/>
    <col min="9738" max="9738" width="19.7109375" style="147" customWidth="1"/>
    <col min="9739" max="9739" width="19.28515625" style="147" bestFit="1" customWidth="1"/>
    <col min="9740" max="9740" width="19.7109375" style="147" customWidth="1"/>
    <col min="9741" max="9741" width="4.5703125" style="147" customWidth="1"/>
    <col min="9742" max="9744" width="19.7109375" style="147" customWidth="1"/>
    <col min="9745" max="9745" width="20.28515625" style="147" bestFit="1" customWidth="1"/>
    <col min="9746" max="9746" width="10" style="147" bestFit="1" customWidth="1"/>
    <col min="9747" max="9984" width="9.140625" style="147"/>
    <col min="9985" max="9985" width="46.7109375" style="147" customWidth="1"/>
    <col min="9986" max="9989" width="0" style="147" hidden="1" customWidth="1"/>
    <col min="9990" max="9990" width="19.7109375" style="147" customWidth="1"/>
    <col min="9991" max="9991" width="19.28515625" style="147" bestFit="1" customWidth="1"/>
    <col min="9992" max="9992" width="19.7109375" style="147" customWidth="1"/>
    <col min="9993" max="9993" width="4.85546875" style="147" customWidth="1"/>
    <col min="9994" max="9994" width="19.7109375" style="147" customWidth="1"/>
    <col min="9995" max="9995" width="19.28515625" style="147" bestFit="1" customWidth="1"/>
    <col min="9996" max="9996" width="19.7109375" style="147" customWidth="1"/>
    <col min="9997" max="9997" width="4.5703125" style="147" customWidth="1"/>
    <col min="9998" max="10000" width="19.7109375" style="147" customWidth="1"/>
    <col min="10001" max="10001" width="20.28515625" style="147" bestFit="1" customWidth="1"/>
    <col min="10002" max="10002" width="10" style="147" bestFit="1" customWidth="1"/>
    <col min="10003" max="10240" width="9.140625" style="147"/>
    <col min="10241" max="10241" width="46.7109375" style="147" customWidth="1"/>
    <col min="10242" max="10245" width="0" style="147" hidden="1" customWidth="1"/>
    <col min="10246" max="10246" width="19.7109375" style="147" customWidth="1"/>
    <col min="10247" max="10247" width="19.28515625" style="147" bestFit="1" customWidth="1"/>
    <col min="10248" max="10248" width="19.7109375" style="147" customWidth="1"/>
    <col min="10249" max="10249" width="4.85546875" style="147" customWidth="1"/>
    <col min="10250" max="10250" width="19.7109375" style="147" customWidth="1"/>
    <col min="10251" max="10251" width="19.28515625" style="147" bestFit="1" customWidth="1"/>
    <col min="10252" max="10252" width="19.7109375" style="147" customWidth="1"/>
    <col min="10253" max="10253" width="4.5703125" style="147" customWidth="1"/>
    <col min="10254" max="10256" width="19.7109375" style="147" customWidth="1"/>
    <col min="10257" max="10257" width="20.28515625" style="147" bestFit="1" customWidth="1"/>
    <col min="10258" max="10258" width="10" style="147" bestFit="1" customWidth="1"/>
    <col min="10259" max="10496" width="9.140625" style="147"/>
    <col min="10497" max="10497" width="46.7109375" style="147" customWidth="1"/>
    <col min="10498" max="10501" width="0" style="147" hidden="1" customWidth="1"/>
    <col min="10502" max="10502" width="19.7109375" style="147" customWidth="1"/>
    <col min="10503" max="10503" width="19.28515625" style="147" bestFit="1" customWidth="1"/>
    <col min="10504" max="10504" width="19.7109375" style="147" customWidth="1"/>
    <col min="10505" max="10505" width="4.85546875" style="147" customWidth="1"/>
    <col min="10506" max="10506" width="19.7109375" style="147" customWidth="1"/>
    <col min="10507" max="10507" width="19.28515625" style="147" bestFit="1" customWidth="1"/>
    <col min="10508" max="10508" width="19.7109375" style="147" customWidth="1"/>
    <col min="10509" max="10509" width="4.5703125" style="147" customWidth="1"/>
    <col min="10510" max="10512" width="19.7109375" style="147" customWidth="1"/>
    <col min="10513" max="10513" width="20.28515625" style="147" bestFit="1" customWidth="1"/>
    <col min="10514" max="10514" width="10" style="147" bestFit="1" customWidth="1"/>
    <col min="10515" max="10752" width="9.140625" style="147"/>
    <col min="10753" max="10753" width="46.7109375" style="147" customWidth="1"/>
    <col min="10754" max="10757" width="0" style="147" hidden="1" customWidth="1"/>
    <col min="10758" max="10758" width="19.7109375" style="147" customWidth="1"/>
    <col min="10759" max="10759" width="19.28515625" style="147" bestFit="1" customWidth="1"/>
    <col min="10760" max="10760" width="19.7109375" style="147" customWidth="1"/>
    <col min="10761" max="10761" width="4.85546875" style="147" customWidth="1"/>
    <col min="10762" max="10762" width="19.7109375" style="147" customWidth="1"/>
    <col min="10763" max="10763" width="19.28515625" style="147" bestFit="1" customWidth="1"/>
    <col min="10764" max="10764" width="19.7109375" style="147" customWidth="1"/>
    <col min="10765" max="10765" width="4.5703125" style="147" customWidth="1"/>
    <col min="10766" max="10768" width="19.7109375" style="147" customWidth="1"/>
    <col min="10769" max="10769" width="20.28515625" style="147" bestFit="1" customWidth="1"/>
    <col min="10770" max="10770" width="10" style="147" bestFit="1" customWidth="1"/>
    <col min="10771" max="11008" width="9.140625" style="147"/>
    <col min="11009" max="11009" width="46.7109375" style="147" customWidth="1"/>
    <col min="11010" max="11013" width="0" style="147" hidden="1" customWidth="1"/>
    <col min="11014" max="11014" width="19.7109375" style="147" customWidth="1"/>
    <col min="11015" max="11015" width="19.28515625" style="147" bestFit="1" customWidth="1"/>
    <col min="11016" max="11016" width="19.7109375" style="147" customWidth="1"/>
    <col min="11017" max="11017" width="4.85546875" style="147" customWidth="1"/>
    <col min="11018" max="11018" width="19.7109375" style="147" customWidth="1"/>
    <col min="11019" max="11019" width="19.28515625" style="147" bestFit="1" customWidth="1"/>
    <col min="11020" max="11020" width="19.7109375" style="147" customWidth="1"/>
    <col min="11021" max="11021" width="4.5703125" style="147" customWidth="1"/>
    <col min="11022" max="11024" width="19.7109375" style="147" customWidth="1"/>
    <col min="11025" max="11025" width="20.28515625" style="147" bestFit="1" customWidth="1"/>
    <col min="11026" max="11026" width="10" style="147" bestFit="1" customWidth="1"/>
    <col min="11027" max="11264" width="9.140625" style="147"/>
    <col min="11265" max="11265" width="46.7109375" style="147" customWidth="1"/>
    <col min="11266" max="11269" width="0" style="147" hidden="1" customWidth="1"/>
    <col min="11270" max="11270" width="19.7109375" style="147" customWidth="1"/>
    <col min="11271" max="11271" width="19.28515625" style="147" bestFit="1" customWidth="1"/>
    <col min="11272" max="11272" width="19.7109375" style="147" customWidth="1"/>
    <col min="11273" max="11273" width="4.85546875" style="147" customWidth="1"/>
    <col min="11274" max="11274" width="19.7109375" style="147" customWidth="1"/>
    <col min="11275" max="11275" width="19.28515625" style="147" bestFit="1" customWidth="1"/>
    <col min="11276" max="11276" width="19.7109375" style="147" customWidth="1"/>
    <col min="11277" max="11277" width="4.5703125" style="147" customWidth="1"/>
    <col min="11278" max="11280" width="19.7109375" style="147" customWidth="1"/>
    <col min="11281" max="11281" width="20.28515625" style="147" bestFit="1" customWidth="1"/>
    <col min="11282" max="11282" width="10" style="147" bestFit="1" customWidth="1"/>
    <col min="11283" max="11520" width="9.140625" style="147"/>
    <col min="11521" max="11521" width="46.7109375" style="147" customWidth="1"/>
    <col min="11522" max="11525" width="0" style="147" hidden="1" customWidth="1"/>
    <col min="11526" max="11526" width="19.7109375" style="147" customWidth="1"/>
    <col min="11527" max="11527" width="19.28515625" style="147" bestFit="1" customWidth="1"/>
    <col min="11528" max="11528" width="19.7109375" style="147" customWidth="1"/>
    <col min="11529" max="11529" width="4.85546875" style="147" customWidth="1"/>
    <col min="11530" max="11530" width="19.7109375" style="147" customWidth="1"/>
    <col min="11531" max="11531" width="19.28515625" style="147" bestFit="1" customWidth="1"/>
    <col min="11532" max="11532" width="19.7109375" style="147" customWidth="1"/>
    <col min="11533" max="11533" width="4.5703125" style="147" customWidth="1"/>
    <col min="11534" max="11536" width="19.7109375" style="147" customWidth="1"/>
    <col min="11537" max="11537" width="20.28515625" style="147" bestFit="1" customWidth="1"/>
    <col min="11538" max="11538" width="10" style="147" bestFit="1" customWidth="1"/>
    <col min="11539" max="11776" width="9.140625" style="147"/>
    <col min="11777" max="11777" width="46.7109375" style="147" customWidth="1"/>
    <col min="11778" max="11781" width="0" style="147" hidden="1" customWidth="1"/>
    <col min="11782" max="11782" width="19.7109375" style="147" customWidth="1"/>
    <col min="11783" max="11783" width="19.28515625" style="147" bestFit="1" customWidth="1"/>
    <col min="11784" max="11784" width="19.7109375" style="147" customWidth="1"/>
    <col min="11785" max="11785" width="4.85546875" style="147" customWidth="1"/>
    <col min="11786" max="11786" width="19.7109375" style="147" customWidth="1"/>
    <col min="11787" max="11787" width="19.28515625" style="147" bestFit="1" customWidth="1"/>
    <col min="11788" max="11788" width="19.7109375" style="147" customWidth="1"/>
    <col min="11789" max="11789" width="4.5703125" style="147" customWidth="1"/>
    <col min="11790" max="11792" width="19.7109375" style="147" customWidth="1"/>
    <col min="11793" max="11793" width="20.28515625" style="147" bestFit="1" customWidth="1"/>
    <col min="11794" max="11794" width="10" style="147" bestFit="1" customWidth="1"/>
    <col min="11795" max="12032" width="9.140625" style="147"/>
    <col min="12033" max="12033" width="46.7109375" style="147" customWidth="1"/>
    <col min="12034" max="12037" width="0" style="147" hidden="1" customWidth="1"/>
    <col min="12038" max="12038" width="19.7109375" style="147" customWidth="1"/>
    <col min="12039" max="12039" width="19.28515625" style="147" bestFit="1" customWidth="1"/>
    <col min="12040" max="12040" width="19.7109375" style="147" customWidth="1"/>
    <col min="12041" max="12041" width="4.85546875" style="147" customWidth="1"/>
    <col min="12042" max="12042" width="19.7109375" style="147" customWidth="1"/>
    <col min="12043" max="12043" width="19.28515625" style="147" bestFit="1" customWidth="1"/>
    <col min="12044" max="12044" width="19.7109375" style="147" customWidth="1"/>
    <col min="12045" max="12045" width="4.5703125" style="147" customWidth="1"/>
    <col min="12046" max="12048" width="19.7109375" style="147" customWidth="1"/>
    <col min="12049" max="12049" width="20.28515625" style="147" bestFit="1" customWidth="1"/>
    <col min="12050" max="12050" width="10" style="147" bestFit="1" customWidth="1"/>
    <col min="12051" max="12288" width="9.140625" style="147"/>
    <col min="12289" max="12289" width="46.7109375" style="147" customWidth="1"/>
    <col min="12290" max="12293" width="0" style="147" hidden="1" customWidth="1"/>
    <col min="12294" max="12294" width="19.7109375" style="147" customWidth="1"/>
    <col min="12295" max="12295" width="19.28515625" style="147" bestFit="1" customWidth="1"/>
    <col min="12296" max="12296" width="19.7109375" style="147" customWidth="1"/>
    <col min="12297" max="12297" width="4.85546875" style="147" customWidth="1"/>
    <col min="12298" max="12298" width="19.7109375" style="147" customWidth="1"/>
    <col min="12299" max="12299" width="19.28515625" style="147" bestFit="1" customWidth="1"/>
    <col min="12300" max="12300" width="19.7109375" style="147" customWidth="1"/>
    <col min="12301" max="12301" width="4.5703125" style="147" customWidth="1"/>
    <col min="12302" max="12304" width="19.7109375" style="147" customWidth="1"/>
    <col min="12305" max="12305" width="20.28515625" style="147" bestFit="1" customWidth="1"/>
    <col min="12306" max="12306" width="10" style="147" bestFit="1" customWidth="1"/>
    <col min="12307" max="12544" width="9.140625" style="147"/>
    <col min="12545" max="12545" width="46.7109375" style="147" customWidth="1"/>
    <col min="12546" max="12549" width="0" style="147" hidden="1" customWidth="1"/>
    <col min="12550" max="12550" width="19.7109375" style="147" customWidth="1"/>
    <col min="12551" max="12551" width="19.28515625" style="147" bestFit="1" customWidth="1"/>
    <col min="12552" max="12552" width="19.7109375" style="147" customWidth="1"/>
    <col min="12553" max="12553" width="4.85546875" style="147" customWidth="1"/>
    <col min="12554" max="12554" width="19.7109375" style="147" customWidth="1"/>
    <col min="12555" max="12555" width="19.28515625" style="147" bestFit="1" customWidth="1"/>
    <col min="12556" max="12556" width="19.7109375" style="147" customWidth="1"/>
    <col min="12557" max="12557" width="4.5703125" style="147" customWidth="1"/>
    <col min="12558" max="12560" width="19.7109375" style="147" customWidth="1"/>
    <col min="12561" max="12561" width="20.28515625" style="147" bestFit="1" customWidth="1"/>
    <col min="12562" max="12562" width="10" style="147" bestFit="1" customWidth="1"/>
    <col min="12563" max="12800" width="9.140625" style="147"/>
    <col min="12801" max="12801" width="46.7109375" style="147" customWidth="1"/>
    <col min="12802" max="12805" width="0" style="147" hidden="1" customWidth="1"/>
    <col min="12806" max="12806" width="19.7109375" style="147" customWidth="1"/>
    <col min="12807" max="12807" width="19.28515625" style="147" bestFit="1" customWidth="1"/>
    <col min="12808" max="12808" width="19.7109375" style="147" customWidth="1"/>
    <col min="12809" max="12809" width="4.85546875" style="147" customWidth="1"/>
    <col min="12810" max="12810" width="19.7109375" style="147" customWidth="1"/>
    <col min="12811" max="12811" width="19.28515625" style="147" bestFit="1" customWidth="1"/>
    <col min="12812" max="12812" width="19.7109375" style="147" customWidth="1"/>
    <col min="12813" max="12813" width="4.5703125" style="147" customWidth="1"/>
    <col min="12814" max="12816" width="19.7109375" style="147" customWidth="1"/>
    <col min="12817" max="12817" width="20.28515625" style="147" bestFit="1" customWidth="1"/>
    <col min="12818" max="12818" width="10" style="147" bestFit="1" customWidth="1"/>
    <col min="12819" max="13056" width="9.140625" style="147"/>
    <col min="13057" max="13057" width="46.7109375" style="147" customWidth="1"/>
    <col min="13058" max="13061" width="0" style="147" hidden="1" customWidth="1"/>
    <col min="13062" max="13062" width="19.7109375" style="147" customWidth="1"/>
    <col min="13063" max="13063" width="19.28515625" style="147" bestFit="1" customWidth="1"/>
    <col min="13064" max="13064" width="19.7109375" style="147" customWidth="1"/>
    <col min="13065" max="13065" width="4.85546875" style="147" customWidth="1"/>
    <col min="13066" max="13066" width="19.7109375" style="147" customWidth="1"/>
    <col min="13067" max="13067" width="19.28515625" style="147" bestFit="1" customWidth="1"/>
    <col min="13068" max="13068" width="19.7109375" style="147" customWidth="1"/>
    <col min="13069" max="13069" width="4.5703125" style="147" customWidth="1"/>
    <col min="13070" max="13072" width="19.7109375" style="147" customWidth="1"/>
    <col min="13073" max="13073" width="20.28515625" style="147" bestFit="1" customWidth="1"/>
    <col min="13074" max="13074" width="10" style="147" bestFit="1" customWidth="1"/>
    <col min="13075" max="13312" width="9.140625" style="147"/>
    <col min="13313" max="13313" width="46.7109375" style="147" customWidth="1"/>
    <col min="13314" max="13317" width="0" style="147" hidden="1" customWidth="1"/>
    <col min="13318" max="13318" width="19.7109375" style="147" customWidth="1"/>
    <col min="13319" max="13319" width="19.28515625" style="147" bestFit="1" customWidth="1"/>
    <col min="13320" max="13320" width="19.7109375" style="147" customWidth="1"/>
    <col min="13321" max="13321" width="4.85546875" style="147" customWidth="1"/>
    <col min="13322" max="13322" width="19.7109375" style="147" customWidth="1"/>
    <col min="13323" max="13323" width="19.28515625" style="147" bestFit="1" customWidth="1"/>
    <col min="13324" max="13324" width="19.7109375" style="147" customWidth="1"/>
    <col min="13325" max="13325" width="4.5703125" style="147" customWidth="1"/>
    <col min="13326" max="13328" width="19.7109375" style="147" customWidth="1"/>
    <col min="13329" max="13329" width="20.28515625" style="147" bestFit="1" customWidth="1"/>
    <col min="13330" max="13330" width="10" style="147" bestFit="1" customWidth="1"/>
    <col min="13331" max="13568" width="9.140625" style="147"/>
    <col min="13569" max="13569" width="46.7109375" style="147" customWidth="1"/>
    <col min="13570" max="13573" width="0" style="147" hidden="1" customWidth="1"/>
    <col min="13574" max="13574" width="19.7109375" style="147" customWidth="1"/>
    <col min="13575" max="13575" width="19.28515625" style="147" bestFit="1" customWidth="1"/>
    <col min="13576" max="13576" width="19.7109375" style="147" customWidth="1"/>
    <col min="13577" max="13577" width="4.85546875" style="147" customWidth="1"/>
    <col min="13578" max="13578" width="19.7109375" style="147" customWidth="1"/>
    <col min="13579" max="13579" width="19.28515625" style="147" bestFit="1" customWidth="1"/>
    <col min="13580" max="13580" width="19.7109375" style="147" customWidth="1"/>
    <col min="13581" max="13581" width="4.5703125" style="147" customWidth="1"/>
    <col min="13582" max="13584" width="19.7109375" style="147" customWidth="1"/>
    <col min="13585" max="13585" width="20.28515625" style="147" bestFit="1" customWidth="1"/>
    <col min="13586" max="13586" width="10" style="147" bestFit="1" customWidth="1"/>
    <col min="13587" max="13824" width="9.140625" style="147"/>
    <col min="13825" max="13825" width="46.7109375" style="147" customWidth="1"/>
    <col min="13826" max="13829" width="0" style="147" hidden="1" customWidth="1"/>
    <col min="13830" max="13830" width="19.7109375" style="147" customWidth="1"/>
    <col min="13831" max="13831" width="19.28515625" style="147" bestFit="1" customWidth="1"/>
    <col min="13832" max="13832" width="19.7109375" style="147" customWidth="1"/>
    <col min="13833" max="13833" width="4.85546875" style="147" customWidth="1"/>
    <col min="13834" max="13834" width="19.7109375" style="147" customWidth="1"/>
    <col min="13835" max="13835" width="19.28515625" style="147" bestFit="1" customWidth="1"/>
    <col min="13836" max="13836" width="19.7109375" style="147" customWidth="1"/>
    <col min="13837" max="13837" width="4.5703125" style="147" customWidth="1"/>
    <col min="13838" max="13840" width="19.7109375" style="147" customWidth="1"/>
    <col min="13841" max="13841" width="20.28515625" style="147" bestFit="1" customWidth="1"/>
    <col min="13842" max="13842" width="10" style="147" bestFit="1" customWidth="1"/>
    <col min="13843" max="14080" width="9.140625" style="147"/>
    <col min="14081" max="14081" width="46.7109375" style="147" customWidth="1"/>
    <col min="14082" max="14085" width="0" style="147" hidden="1" customWidth="1"/>
    <col min="14086" max="14086" width="19.7109375" style="147" customWidth="1"/>
    <col min="14087" max="14087" width="19.28515625" style="147" bestFit="1" customWidth="1"/>
    <col min="14088" max="14088" width="19.7109375" style="147" customWidth="1"/>
    <col min="14089" max="14089" width="4.85546875" style="147" customWidth="1"/>
    <col min="14090" max="14090" width="19.7109375" style="147" customWidth="1"/>
    <col min="14091" max="14091" width="19.28515625" style="147" bestFit="1" customWidth="1"/>
    <col min="14092" max="14092" width="19.7109375" style="147" customWidth="1"/>
    <col min="14093" max="14093" width="4.5703125" style="147" customWidth="1"/>
    <col min="14094" max="14096" width="19.7109375" style="147" customWidth="1"/>
    <col min="14097" max="14097" width="20.28515625" style="147" bestFit="1" customWidth="1"/>
    <col min="14098" max="14098" width="10" style="147" bestFit="1" customWidth="1"/>
    <col min="14099" max="14336" width="9.140625" style="147"/>
    <col min="14337" max="14337" width="46.7109375" style="147" customWidth="1"/>
    <col min="14338" max="14341" width="0" style="147" hidden="1" customWidth="1"/>
    <col min="14342" max="14342" width="19.7109375" style="147" customWidth="1"/>
    <col min="14343" max="14343" width="19.28515625" style="147" bestFit="1" customWidth="1"/>
    <col min="14344" max="14344" width="19.7109375" style="147" customWidth="1"/>
    <col min="14345" max="14345" width="4.85546875" style="147" customWidth="1"/>
    <col min="14346" max="14346" width="19.7109375" style="147" customWidth="1"/>
    <col min="14347" max="14347" width="19.28515625" style="147" bestFit="1" customWidth="1"/>
    <col min="14348" max="14348" width="19.7109375" style="147" customWidth="1"/>
    <col min="14349" max="14349" width="4.5703125" style="147" customWidth="1"/>
    <col min="14350" max="14352" width="19.7109375" style="147" customWidth="1"/>
    <col min="14353" max="14353" width="20.28515625" style="147" bestFit="1" customWidth="1"/>
    <col min="14354" max="14354" width="10" style="147" bestFit="1" customWidth="1"/>
    <col min="14355" max="14592" width="9.140625" style="147"/>
    <col min="14593" max="14593" width="46.7109375" style="147" customWidth="1"/>
    <col min="14594" max="14597" width="0" style="147" hidden="1" customWidth="1"/>
    <col min="14598" max="14598" width="19.7109375" style="147" customWidth="1"/>
    <col min="14599" max="14599" width="19.28515625" style="147" bestFit="1" customWidth="1"/>
    <col min="14600" max="14600" width="19.7109375" style="147" customWidth="1"/>
    <col min="14601" max="14601" width="4.85546875" style="147" customWidth="1"/>
    <col min="14602" max="14602" width="19.7109375" style="147" customWidth="1"/>
    <col min="14603" max="14603" width="19.28515625" style="147" bestFit="1" customWidth="1"/>
    <col min="14604" max="14604" width="19.7109375" style="147" customWidth="1"/>
    <col min="14605" max="14605" width="4.5703125" style="147" customWidth="1"/>
    <col min="14606" max="14608" width="19.7109375" style="147" customWidth="1"/>
    <col min="14609" max="14609" width="20.28515625" style="147" bestFit="1" customWidth="1"/>
    <col min="14610" max="14610" width="10" style="147" bestFit="1" customWidth="1"/>
    <col min="14611" max="14848" width="9.140625" style="147"/>
    <col min="14849" max="14849" width="46.7109375" style="147" customWidth="1"/>
    <col min="14850" max="14853" width="0" style="147" hidden="1" customWidth="1"/>
    <col min="14854" max="14854" width="19.7109375" style="147" customWidth="1"/>
    <col min="14855" max="14855" width="19.28515625" style="147" bestFit="1" customWidth="1"/>
    <col min="14856" max="14856" width="19.7109375" style="147" customWidth="1"/>
    <col min="14857" max="14857" width="4.85546875" style="147" customWidth="1"/>
    <col min="14858" max="14858" width="19.7109375" style="147" customWidth="1"/>
    <col min="14859" max="14859" width="19.28515625" style="147" bestFit="1" customWidth="1"/>
    <col min="14860" max="14860" width="19.7109375" style="147" customWidth="1"/>
    <col min="14861" max="14861" width="4.5703125" style="147" customWidth="1"/>
    <col min="14862" max="14864" width="19.7109375" style="147" customWidth="1"/>
    <col min="14865" max="14865" width="20.28515625" style="147" bestFit="1" customWidth="1"/>
    <col min="14866" max="14866" width="10" style="147" bestFit="1" customWidth="1"/>
    <col min="14867" max="15104" width="9.140625" style="147"/>
    <col min="15105" max="15105" width="46.7109375" style="147" customWidth="1"/>
    <col min="15106" max="15109" width="0" style="147" hidden="1" customWidth="1"/>
    <col min="15110" max="15110" width="19.7109375" style="147" customWidth="1"/>
    <col min="15111" max="15111" width="19.28515625" style="147" bestFit="1" customWidth="1"/>
    <col min="15112" max="15112" width="19.7109375" style="147" customWidth="1"/>
    <col min="15113" max="15113" width="4.85546875" style="147" customWidth="1"/>
    <col min="15114" max="15114" width="19.7109375" style="147" customWidth="1"/>
    <col min="15115" max="15115" width="19.28515625" style="147" bestFit="1" customWidth="1"/>
    <col min="15116" max="15116" width="19.7109375" style="147" customWidth="1"/>
    <col min="15117" max="15117" width="4.5703125" style="147" customWidth="1"/>
    <col min="15118" max="15120" width="19.7109375" style="147" customWidth="1"/>
    <col min="15121" max="15121" width="20.28515625" style="147" bestFit="1" customWidth="1"/>
    <col min="15122" max="15122" width="10" style="147" bestFit="1" customWidth="1"/>
    <col min="15123" max="15360" width="9.140625" style="147"/>
    <col min="15361" max="15361" width="46.7109375" style="147" customWidth="1"/>
    <col min="15362" max="15365" width="0" style="147" hidden="1" customWidth="1"/>
    <col min="15366" max="15366" width="19.7109375" style="147" customWidth="1"/>
    <col min="15367" max="15367" width="19.28515625" style="147" bestFit="1" customWidth="1"/>
    <col min="15368" max="15368" width="19.7109375" style="147" customWidth="1"/>
    <col min="15369" max="15369" width="4.85546875" style="147" customWidth="1"/>
    <col min="15370" max="15370" width="19.7109375" style="147" customWidth="1"/>
    <col min="15371" max="15371" width="19.28515625" style="147" bestFit="1" customWidth="1"/>
    <col min="15372" max="15372" width="19.7109375" style="147" customWidth="1"/>
    <col min="15373" max="15373" width="4.5703125" style="147" customWidth="1"/>
    <col min="15374" max="15376" width="19.7109375" style="147" customWidth="1"/>
    <col min="15377" max="15377" width="20.28515625" style="147" bestFit="1" customWidth="1"/>
    <col min="15378" max="15378" width="10" style="147" bestFit="1" customWidth="1"/>
    <col min="15379" max="15616" width="9.140625" style="147"/>
    <col min="15617" max="15617" width="46.7109375" style="147" customWidth="1"/>
    <col min="15618" max="15621" width="0" style="147" hidden="1" customWidth="1"/>
    <col min="15622" max="15622" width="19.7109375" style="147" customWidth="1"/>
    <col min="15623" max="15623" width="19.28515625" style="147" bestFit="1" customWidth="1"/>
    <col min="15624" max="15624" width="19.7109375" style="147" customWidth="1"/>
    <col min="15625" max="15625" width="4.85546875" style="147" customWidth="1"/>
    <col min="15626" max="15626" width="19.7109375" style="147" customWidth="1"/>
    <col min="15627" max="15627" width="19.28515625" style="147" bestFit="1" customWidth="1"/>
    <col min="15628" max="15628" width="19.7109375" style="147" customWidth="1"/>
    <col min="15629" max="15629" width="4.5703125" style="147" customWidth="1"/>
    <col min="15630" max="15632" width="19.7109375" style="147" customWidth="1"/>
    <col min="15633" max="15633" width="20.28515625" style="147" bestFit="1" customWidth="1"/>
    <col min="15634" max="15634" width="10" style="147" bestFit="1" customWidth="1"/>
    <col min="15635" max="15872" width="9.140625" style="147"/>
    <col min="15873" max="15873" width="46.7109375" style="147" customWidth="1"/>
    <col min="15874" max="15877" width="0" style="147" hidden="1" customWidth="1"/>
    <col min="15878" max="15878" width="19.7109375" style="147" customWidth="1"/>
    <col min="15879" max="15879" width="19.28515625" style="147" bestFit="1" customWidth="1"/>
    <col min="15880" max="15880" width="19.7109375" style="147" customWidth="1"/>
    <col min="15881" max="15881" width="4.85546875" style="147" customWidth="1"/>
    <col min="15882" max="15882" width="19.7109375" style="147" customWidth="1"/>
    <col min="15883" max="15883" width="19.28515625" style="147" bestFit="1" customWidth="1"/>
    <col min="15884" max="15884" width="19.7109375" style="147" customWidth="1"/>
    <col min="15885" max="15885" width="4.5703125" style="147" customWidth="1"/>
    <col min="15886" max="15888" width="19.7109375" style="147" customWidth="1"/>
    <col min="15889" max="15889" width="20.28515625" style="147" bestFit="1" customWidth="1"/>
    <col min="15890" max="15890" width="10" style="147" bestFit="1" customWidth="1"/>
    <col min="15891" max="16128" width="9.140625" style="147"/>
    <col min="16129" max="16129" width="46.7109375" style="147" customWidth="1"/>
    <col min="16130" max="16133" width="0" style="147" hidden="1" customWidth="1"/>
    <col min="16134" max="16134" width="19.7109375" style="147" customWidth="1"/>
    <col min="16135" max="16135" width="19.28515625" style="147" bestFit="1" customWidth="1"/>
    <col min="16136" max="16136" width="19.7109375" style="147" customWidth="1"/>
    <col min="16137" max="16137" width="4.85546875" style="147" customWidth="1"/>
    <col min="16138" max="16138" width="19.7109375" style="147" customWidth="1"/>
    <col min="16139" max="16139" width="19.28515625" style="147" bestFit="1" customWidth="1"/>
    <col min="16140" max="16140" width="19.7109375" style="147" customWidth="1"/>
    <col min="16141" max="16141" width="4.5703125" style="147" customWidth="1"/>
    <col min="16142" max="16144" width="19.7109375" style="147" customWidth="1"/>
    <col min="16145" max="16145" width="20.28515625" style="147" bestFit="1" customWidth="1"/>
    <col min="16146" max="16146" width="10" style="147" bestFit="1" customWidth="1"/>
    <col min="16147" max="16384" width="9.140625" style="147"/>
  </cols>
  <sheetData>
    <row r="1" spans="1:18" s="146" customFormat="1" ht="26.25" customHeight="1">
      <c r="A1" s="265" t="s">
        <v>681</v>
      </c>
      <c r="B1" s="265"/>
      <c r="C1" s="265"/>
      <c r="D1" s="265"/>
      <c r="E1" s="265"/>
      <c r="F1" s="265"/>
      <c r="G1" s="265"/>
      <c r="H1" s="265"/>
      <c r="I1" s="265"/>
      <c r="J1" s="265"/>
      <c r="K1" s="265"/>
      <c r="L1" s="265"/>
      <c r="M1" s="265"/>
      <c r="N1" s="265"/>
      <c r="O1" s="265"/>
      <c r="P1" s="265"/>
      <c r="Q1" s="189"/>
      <c r="R1" s="167"/>
    </row>
    <row r="2" spans="1:18" ht="71.25" customHeight="1">
      <c r="A2" s="272" t="s">
        <v>682</v>
      </c>
      <c r="B2" s="272"/>
      <c r="C2" s="272"/>
      <c r="D2" s="272"/>
      <c r="E2" s="272"/>
      <c r="F2" s="272"/>
      <c r="G2" s="272"/>
      <c r="H2" s="272"/>
      <c r="I2" s="272"/>
      <c r="J2" s="272"/>
      <c r="K2" s="272"/>
      <c r="L2" s="272"/>
      <c r="M2" s="272"/>
      <c r="N2" s="272"/>
      <c r="O2" s="272"/>
      <c r="P2" s="272"/>
      <c r="Q2" s="171"/>
      <c r="R2" s="168"/>
    </row>
    <row r="3" spans="1:18" ht="16.5" thickBot="1">
      <c r="A3" s="273" t="s">
        <v>14</v>
      </c>
      <c r="B3" s="273"/>
      <c r="C3" s="273"/>
      <c r="D3" s="273"/>
      <c r="E3" s="273"/>
      <c r="F3" s="273"/>
      <c r="G3" s="273"/>
      <c r="H3" s="273"/>
      <c r="I3" s="273"/>
      <c r="J3" s="273"/>
      <c r="K3" s="273"/>
      <c r="L3" s="273"/>
      <c r="M3" s="273"/>
      <c r="N3" s="273"/>
      <c r="O3" s="273"/>
      <c r="P3" s="273"/>
      <c r="Q3" s="171"/>
      <c r="R3" s="168"/>
    </row>
    <row r="4" spans="1:18" ht="18.75" customHeight="1">
      <c r="A4" s="266" t="s">
        <v>54</v>
      </c>
      <c r="B4" s="277" t="s">
        <v>70</v>
      </c>
      <c r="C4" s="277"/>
      <c r="D4" s="277"/>
      <c r="E4" s="277"/>
      <c r="F4" s="270" t="s">
        <v>11</v>
      </c>
      <c r="G4" s="270"/>
      <c r="H4" s="270"/>
      <c r="I4" s="274"/>
      <c r="J4" s="270" t="s">
        <v>12</v>
      </c>
      <c r="K4" s="270"/>
      <c r="L4" s="270"/>
      <c r="M4" s="274"/>
      <c r="N4" s="270" t="s">
        <v>13</v>
      </c>
      <c r="O4" s="270"/>
      <c r="P4" s="271"/>
      <c r="Q4" s="171"/>
      <c r="R4" s="168"/>
    </row>
    <row r="5" spans="1:18" ht="45">
      <c r="A5" s="267"/>
      <c r="B5" s="190" t="s">
        <v>72</v>
      </c>
      <c r="C5" s="190" t="s">
        <v>73</v>
      </c>
      <c r="D5" s="172" t="s">
        <v>74</v>
      </c>
      <c r="E5" s="173" t="s">
        <v>75</v>
      </c>
      <c r="F5" s="181" t="s">
        <v>113</v>
      </c>
      <c r="G5" s="181" t="s">
        <v>114</v>
      </c>
      <c r="H5" s="181" t="s">
        <v>6</v>
      </c>
      <c r="I5" s="275"/>
      <c r="J5" s="181" t="s">
        <v>113</v>
      </c>
      <c r="K5" s="181" t="s">
        <v>114</v>
      </c>
      <c r="L5" s="181" t="s">
        <v>6</v>
      </c>
      <c r="M5" s="275"/>
      <c r="N5" s="181" t="s">
        <v>113</v>
      </c>
      <c r="O5" s="181" t="s">
        <v>114</v>
      </c>
      <c r="P5" s="182" t="s">
        <v>6</v>
      </c>
      <c r="Q5" s="171"/>
      <c r="R5" s="168"/>
    </row>
    <row r="6" spans="1:18" s="148" customFormat="1" ht="18" customHeight="1">
      <c r="A6" s="191" t="s">
        <v>76</v>
      </c>
      <c r="B6" s="183" t="e">
        <v>#REF!</v>
      </c>
      <c r="C6" s="183" t="e">
        <v>#REF!</v>
      </c>
      <c r="D6" s="183" t="e">
        <v>#REF!</v>
      </c>
      <c r="E6" s="183" t="e">
        <v>#REF!</v>
      </c>
      <c r="F6" s="192"/>
      <c r="G6" s="186">
        <v>20500</v>
      </c>
      <c r="H6" s="193"/>
      <c r="I6" s="275"/>
      <c r="J6" s="193"/>
      <c r="K6" s="186">
        <v>20500</v>
      </c>
      <c r="L6" s="192"/>
      <c r="M6" s="275"/>
      <c r="N6" s="192"/>
      <c r="O6" s="186">
        <v>11791.748640874001</v>
      </c>
      <c r="P6" s="194"/>
      <c r="Q6" s="195"/>
      <c r="R6" s="169"/>
    </row>
    <row r="7" spans="1:18" s="149" customFormat="1" ht="15.75" customHeight="1">
      <c r="A7" s="178" t="s">
        <v>77</v>
      </c>
      <c r="B7" s="174">
        <v>0</v>
      </c>
      <c r="C7" s="174">
        <v>0</v>
      </c>
      <c r="D7" s="174">
        <v>17768000</v>
      </c>
      <c r="E7" s="174">
        <v>17768000</v>
      </c>
      <c r="F7" s="196"/>
      <c r="G7" s="188">
        <v>20500</v>
      </c>
      <c r="H7" s="196"/>
      <c r="I7" s="275"/>
      <c r="J7" s="196"/>
      <c r="K7" s="188">
        <v>20500</v>
      </c>
      <c r="L7" s="196"/>
      <c r="M7" s="275"/>
      <c r="N7" s="196"/>
      <c r="O7" s="188">
        <v>11791.748640874001</v>
      </c>
      <c r="P7" s="197"/>
      <c r="Q7" s="198"/>
      <c r="R7" s="170"/>
    </row>
    <row r="8" spans="1:18" ht="15.75" customHeight="1">
      <c r="A8" s="199" t="s">
        <v>71</v>
      </c>
      <c r="B8" s="200"/>
      <c r="C8" s="200"/>
      <c r="D8" s="175">
        <v>17768000</v>
      </c>
      <c r="E8" s="175">
        <v>17768000</v>
      </c>
      <c r="F8" s="200"/>
      <c r="G8" s="187"/>
      <c r="H8" s="200"/>
      <c r="I8" s="275"/>
      <c r="J8" s="196"/>
      <c r="K8" s="187">
        <v>0</v>
      </c>
      <c r="L8" s="200"/>
      <c r="M8" s="275"/>
      <c r="N8" s="200"/>
      <c r="O8" s="187"/>
      <c r="P8" s="201"/>
      <c r="Q8" s="171"/>
      <c r="R8" s="168"/>
    </row>
    <row r="9" spans="1:18" ht="15.75" customHeight="1">
      <c r="A9" s="202" t="s">
        <v>78</v>
      </c>
      <c r="B9" s="176">
        <v>0</v>
      </c>
      <c r="C9" s="176">
        <v>0</v>
      </c>
      <c r="D9" s="176">
        <v>0</v>
      </c>
      <c r="E9" s="176">
        <v>0</v>
      </c>
      <c r="F9" s="200"/>
      <c r="G9" s="187">
        <v>20500</v>
      </c>
      <c r="H9" s="200"/>
      <c r="I9" s="275"/>
      <c r="J9" s="196"/>
      <c r="K9" s="187">
        <v>20500</v>
      </c>
      <c r="L9" s="200"/>
      <c r="M9" s="275"/>
      <c r="N9" s="200"/>
      <c r="O9" s="187">
        <v>11791.748640874001</v>
      </c>
      <c r="P9" s="201"/>
      <c r="Q9" s="171"/>
      <c r="R9" s="168"/>
    </row>
    <row r="10" spans="1:18" s="149" customFormat="1" ht="15.75" customHeight="1">
      <c r="A10" s="203" t="s">
        <v>79</v>
      </c>
      <c r="B10" s="196"/>
      <c r="C10" s="196"/>
      <c r="D10" s="196"/>
      <c r="E10" s="177">
        <v>0</v>
      </c>
      <c r="F10" s="196"/>
      <c r="G10" s="188"/>
      <c r="H10" s="196"/>
      <c r="I10" s="275"/>
      <c r="J10" s="196"/>
      <c r="K10" s="188">
        <v>0</v>
      </c>
      <c r="L10" s="196"/>
      <c r="M10" s="275"/>
      <c r="N10" s="196"/>
      <c r="O10" s="188"/>
      <c r="P10" s="197"/>
      <c r="Q10" s="198"/>
      <c r="R10" s="170"/>
    </row>
    <row r="11" spans="1:18" ht="15.75" customHeight="1">
      <c r="A11" s="204" t="s">
        <v>80</v>
      </c>
      <c r="B11" s="200"/>
      <c r="C11" s="200"/>
      <c r="D11" s="200"/>
      <c r="E11" s="175">
        <v>0</v>
      </c>
      <c r="F11" s="200"/>
      <c r="G11" s="187">
        <v>10000</v>
      </c>
      <c r="H11" s="200"/>
      <c r="I11" s="275"/>
      <c r="J11" s="196"/>
      <c r="K11" s="187">
        <v>10000</v>
      </c>
      <c r="L11" s="200"/>
      <c r="M11" s="275"/>
      <c r="N11" s="200"/>
      <c r="O11" s="187">
        <v>5612.3854699999993</v>
      </c>
      <c r="P11" s="201"/>
      <c r="Q11" s="171"/>
      <c r="R11" s="168"/>
    </row>
    <row r="12" spans="1:18" ht="15.75" customHeight="1">
      <c r="A12" s="204" t="s">
        <v>81</v>
      </c>
      <c r="B12" s="200"/>
      <c r="C12" s="200"/>
      <c r="D12" s="200"/>
      <c r="E12" s="175">
        <v>0</v>
      </c>
      <c r="F12" s="200"/>
      <c r="G12" s="187">
        <v>8400</v>
      </c>
      <c r="H12" s="200"/>
      <c r="I12" s="275"/>
      <c r="J12" s="196"/>
      <c r="K12" s="187">
        <v>9600</v>
      </c>
      <c r="L12" s="200"/>
      <c r="M12" s="275"/>
      <c r="N12" s="200"/>
      <c r="O12" s="187">
        <v>5593.4095008740005</v>
      </c>
      <c r="P12" s="201"/>
      <c r="Q12" s="171"/>
      <c r="R12" s="168"/>
    </row>
    <row r="13" spans="1:18" ht="15.75" customHeight="1">
      <c r="A13" s="204" t="s">
        <v>82</v>
      </c>
      <c r="B13" s="200"/>
      <c r="C13" s="200"/>
      <c r="D13" s="200"/>
      <c r="E13" s="175">
        <v>0</v>
      </c>
      <c r="F13" s="200"/>
      <c r="G13" s="187">
        <v>2100</v>
      </c>
      <c r="H13" s="200"/>
      <c r="I13" s="275"/>
      <c r="J13" s="196"/>
      <c r="K13" s="187">
        <v>900</v>
      </c>
      <c r="L13" s="200"/>
      <c r="M13" s="275"/>
      <c r="N13" s="200"/>
      <c r="O13" s="187">
        <v>584.13155000000006</v>
      </c>
      <c r="P13" s="201"/>
      <c r="Q13" s="171"/>
      <c r="R13" s="168"/>
    </row>
    <row r="14" spans="1:18" ht="15.75" customHeight="1">
      <c r="A14" s="204" t="s">
        <v>83</v>
      </c>
      <c r="B14" s="205"/>
      <c r="C14" s="200"/>
      <c r="D14" s="200"/>
      <c r="E14" s="175">
        <v>0</v>
      </c>
      <c r="F14" s="200"/>
      <c r="G14" s="187"/>
      <c r="H14" s="200"/>
      <c r="I14" s="275"/>
      <c r="J14" s="196"/>
      <c r="K14" s="187"/>
      <c r="L14" s="200"/>
      <c r="M14" s="275"/>
      <c r="N14" s="200"/>
      <c r="O14" s="187">
        <v>1.82212</v>
      </c>
      <c r="P14" s="201"/>
      <c r="Q14" s="171"/>
      <c r="R14" s="168"/>
    </row>
    <row r="15" spans="1:18" ht="15.75" customHeight="1">
      <c r="A15" s="202" t="s">
        <v>6</v>
      </c>
      <c r="B15" s="205"/>
      <c r="C15" s="200"/>
      <c r="D15" s="200"/>
      <c r="E15" s="175"/>
      <c r="F15" s="200"/>
      <c r="G15" s="187"/>
      <c r="H15" s="200"/>
      <c r="I15" s="275"/>
      <c r="J15" s="196"/>
      <c r="K15" s="187"/>
      <c r="L15" s="200"/>
      <c r="M15" s="275"/>
      <c r="N15" s="200"/>
      <c r="O15" s="187"/>
      <c r="P15" s="201"/>
      <c r="Q15" s="171"/>
      <c r="R15" s="168"/>
    </row>
    <row r="16" spans="1:18" s="149" customFormat="1" ht="15.75" customHeight="1">
      <c r="A16" s="178" t="s">
        <v>84</v>
      </c>
      <c r="B16" s="206"/>
      <c r="C16" s="196"/>
      <c r="D16" s="196"/>
      <c r="E16" s="177">
        <v>0</v>
      </c>
      <c r="F16" s="196"/>
      <c r="G16" s="188"/>
      <c r="H16" s="196"/>
      <c r="I16" s="275"/>
      <c r="J16" s="196"/>
      <c r="K16" s="188"/>
      <c r="L16" s="196"/>
      <c r="M16" s="275"/>
      <c r="N16" s="196"/>
      <c r="O16" s="188"/>
      <c r="P16" s="197"/>
      <c r="Q16" s="198"/>
      <c r="R16" s="170"/>
    </row>
    <row r="17" spans="1:18" s="149" customFormat="1" ht="15.75" customHeight="1">
      <c r="A17" s="178" t="s">
        <v>85</v>
      </c>
      <c r="B17" s="206"/>
      <c r="C17" s="206">
        <v>3200755.9400000004</v>
      </c>
      <c r="D17" s="207"/>
      <c r="E17" s="177">
        <v>3200755.9400000004</v>
      </c>
      <c r="F17" s="196"/>
      <c r="G17" s="188"/>
      <c r="H17" s="196"/>
      <c r="I17" s="275"/>
      <c r="J17" s="196"/>
      <c r="K17" s="188"/>
      <c r="L17" s="196"/>
      <c r="M17" s="275"/>
      <c r="N17" s="196"/>
      <c r="O17" s="188"/>
      <c r="P17" s="197"/>
      <c r="Q17" s="198"/>
      <c r="R17" s="170"/>
    </row>
    <row r="18" spans="1:18" s="149" customFormat="1" ht="15.75" customHeight="1">
      <c r="A18" s="178" t="s">
        <v>86</v>
      </c>
      <c r="B18" s="196"/>
      <c r="C18" s="196"/>
      <c r="D18" s="196"/>
      <c r="E18" s="177">
        <v>0</v>
      </c>
      <c r="F18" s="196"/>
      <c r="G18" s="188"/>
      <c r="H18" s="196"/>
      <c r="I18" s="275"/>
      <c r="J18" s="196"/>
      <c r="K18" s="188"/>
      <c r="L18" s="196"/>
      <c r="M18" s="275"/>
      <c r="N18" s="196"/>
      <c r="O18" s="188"/>
      <c r="P18" s="197"/>
      <c r="Q18" s="198"/>
      <c r="R18" s="170"/>
    </row>
    <row r="19" spans="1:18" s="148" customFormat="1" ht="15.75" customHeight="1">
      <c r="A19" s="191" t="s">
        <v>87</v>
      </c>
      <c r="B19" s="183">
        <v>52408646.848450005</v>
      </c>
      <c r="C19" s="183">
        <v>2505320.1800000006</v>
      </c>
      <c r="D19" s="183">
        <v>17768000.039999999</v>
      </c>
      <c r="E19" s="183">
        <v>72681967.068450004</v>
      </c>
      <c r="F19" s="192"/>
      <c r="G19" s="186">
        <v>47000</v>
      </c>
      <c r="H19" s="192"/>
      <c r="I19" s="275"/>
      <c r="J19" s="193"/>
      <c r="K19" s="208">
        <v>47000</v>
      </c>
      <c r="L19" s="192"/>
      <c r="M19" s="275"/>
      <c r="N19" s="192"/>
      <c r="O19" s="208">
        <v>20387.48473</v>
      </c>
      <c r="P19" s="194"/>
      <c r="Q19" s="209"/>
      <c r="R19" s="169"/>
    </row>
    <row r="20" spans="1:18" s="149" customFormat="1" ht="15.75" customHeight="1">
      <c r="A20" s="178" t="s">
        <v>88</v>
      </c>
      <c r="B20" s="177">
        <v>31682326.168450002</v>
      </c>
      <c r="C20" s="177">
        <v>2496660.5200000005</v>
      </c>
      <c r="D20" s="177">
        <v>0</v>
      </c>
      <c r="E20" s="177">
        <v>34178986.688450001</v>
      </c>
      <c r="F20" s="196"/>
      <c r="G20" s="188">
        <v>36050</v>
      </c>
      <c r="H20" s="196"/>
      <c r="I20" s="275"/>
      <c r="J20" s="196"/>
      <c r="K20" s="210">
        <v>38050</v>
      </c>
      <c r="L20" s="196"/>
      <c r="M20" s="275"/>
      <c r="N20" s="196"/>
      <c r="O20" s="211">
        <v>20127.945970000001</v>
      </c>
      <c r="P20" s="197"/>
      <c r="Q20" s="198"/>
      <c r="R20" s="170"/>
    </row>
    <row r="21" spans="1:18" s="149" customFormat="1" ht="15.75" customHeight="1">
      <c r="A21" s="179" t="s">
        <v>5</v>
      </c>
      <c r="B21" s="206">
        <v>8879297.0600000005</v>
      </c>
      <c r="C21" s="177">
        <v>0</v>
      </c>
      <c r="D21" s="177">
        <v>0</v>
      </c>
      <c r="E21" s="177">
        <v>8879297.0600000005</v>
      </c>
      <c r="F21" s="196"/>
      <c r="G21" s="188">
        <v>6515.0720000000001</v>
      </c>
      <c r="H21" s="196"/>
      <c r="I21" s="275"/>
      <c r="J21" s="196"/>
      <c r="K21" s="210">
        <v>6515.0720000000001</v>
      </c>
      <c r="L21" s="196"/>
      <c r="M21" s="275"/>
      <c r="N21" s="212"/>
      <c r="O21" s="210">
        <v>2167.9670599999999</v>
      </c>
      <c r="P21" s="197"/>
      <c r="Q21" s="198"/>
      <c r="R21" s="170"/>
    </row>
    <row r="22" spans="1:18" ht="15.75" customHeight="1">
      <c r="A22" s="180" t="s">
        <v>57</v>
      </c>
      <c r="B22" s="205">
        <v>7644225.0600000005</v>
      </c>
      <c r="C22" s="200"/>
      <c r="D22" s="200"/>
      <c r="E22" s="175">
        <v>7644225.0600000005</v>
      </c>
      <c r="F22" s="200"/>
      <c r="G22" s="187">
        <v>5415.0720000000001</v>
      </c>
      <c r="H22" s="200"/>
      <c r="I22" s="275"/>
      <c r="J22" s="196"/>
      <c r="K22" s="213">
        <v>5415.0720000000001</v>
      </c>
      <c r="L22" s="200"/>
      <c r="M22" s="275"/>
      <c r="N22" s="200"/>
      <c r="O22" s="187">
        <v>1824.1120599999999</v>
      </c>
      <c r="P22" s="201"/>
      <c r="Q22" s="171"/>
      <c r="R22" s="168"/>
    </row>
    <row r="23" spans="1:18" ht="15.75" customHeight="1">
      <c r="A23" s="180" t="s">
        <v>89</v>
      </c>
      <c r="B23" s="205"/>
      <c r="C23" s="200"/>
      <c r="D23" s="214"/>
      <c r="E23" s="175">
        <v>0</v>
      </c>
      <c r="F23" s="200"/>
      <c r="G23" s="187"/>
      <c r="H23" s="200"/>
      <c r="I23" s="275"/>
      <c r="J23" s="196"/>
      <c r="K23" s="213">
        <v>0</v>
      </c>
      <c r="L23" s="200"/>
      <c r="M23" s="275"/>
      <c r="N23" s="200"/>
      <c r="O23" s="187"/>
      <c r="P23" s="201"/>
      <c r="Q23" s="171"/>
      <c r="R23" s="168"/>
    </row>
    <row r="24" spans="1:18" ht="15.75" customHeight="1">
      <c r="A24" s="180" t="s">
        <v>59</v>
      </c>
      <c r="B24" s="205">
        <v>1235072</v>
      </c>
      <c r="C24" s="215"/>
      <c r="D24" s="200"/>
      <c r="E24" s="175">
        <v>1235072</v>
      </c>
      <c r="F24" s="200"/>
      <c r="G24" s="187">
        <v>1100</v>
      </c>
      <c r="H24" s="200"/>
      <c r="I24" s="275"/>
      <c r="J24" s="196"/>
      <c r="K24" s="213">
        <v>1100</v>
      </c>
      <c r="L24" s="200"/>
      <c r="M24" s="275"/>
      <c r="N24" s="200"/>
      <c r="O24" s="187">
        <v>343.85500000000002</v>
      </c>
      <c r="P24" s="201"/>
      <c r="Q24" s="171"/>
      <c r="R24" s="168"/>
    </row>
    <row r="25" spans="1:18" ht="15.75" customHeight="1">
      <c r="A25" s="180" t="s">
        <v>58</v>
      </c>
      <c r="B25" s="200"/>
      <c r="C25" s="200"/>
      <c r="D25" s="200"/>
      <c r="E25" s="175">
        <v>0</v>
      </c>
      <c r="F25" s="200"/>
      <c r="G25" s="187"/>
      <c r="H25" s="200"/>
      <c r="I25" s="275"/>
      <c r="J25" s="196"/>
      <c r="K25" s="213">
        <v>0</v>
      </c>
      <c r="L25" s="200"/>
      <c r="M25" s="275"/>
      <c r="N25" s="200"/>
      <c r="O25" s="187"/>
      <c r="P25" s="201"/>
      <c r="Q25" s="171"/>
      <c r="R25" s="168"/>
    </row>
    <row r="26" spans="1:18" ht="15.75" customHeight="1">
      <c r="A26" s="180" t="s">
        <v>90</v>
      </c>
      <c r="B26" s="200"/>
      <c r="C26" s="200"/>
      <c r="D26" s="200"/>
      <c r="E26" s="175">
        <v>0</v>
      </c>
      <c r="F26" s="200"/>
      <c r="G26" s="187"/>
      <c r="H26" s="200"/>
      <c r="I26" s="275"/>
      <c r="J26" s="196"/>
      <c r="K26" s="213">
        <v>0</v>
      </c>
      <c r="L26" s="200"/>
      <c r="M26" s="275"/>
      <c r="N26" s="200"/>
      <c r="O26" s="187"/>
      <c r="P26" s="201"/>
      <c r="Q26" s="171"/>
      <c r="R26" s="168"/>
    </row>
    <row r="27" spans="1:18" ht="15.75" customHeight="1">
      <c r="A27" s="180" t="s">
        <v>91</v>
      </c>
      <c r="B27" s="200"/>
      <c r="C27" s="200"/>
      <c r="D27" s="200"/>
      <c r="E27" s="175">
        <v>0</v>
      </c>
      <c r="F27" s="200"/>
      <c r="G27" s="187"/>
      <c r="H27" s="200"/>
      <c r="I27" s="275"/>
      <c r="J27" s="196"/>
      <c r="K27" s="213">
        <v>0</v>
      </c>
      <c r="L27" s="200"/>
      <c r="M27" s="275"/>
      <c r="N27" s="200"/>
      <c r="O27" s="187"/>
      <c r="P27" s="201"/>
      <c r="Q27" s="171"/>
      <c r="R27" s="168"/>
    </row>
    <row r="28" spans="1:18" s="149" customFormat="1" ht="15.75" customHeight="1">
      <c r="A28" s="179" t="s">
        <v>2</v>
      </c>
      <c r="B28" s="177">
        <v>16007999.208450003</v>
      </c>
      <c r="C28" s="177">
        <v>2496660.5200000005</v>
      </c>
      <c r="D28" s="177">
        <v>0</v>
      </c>
      <c r="E28" s="177">
        <v>18504659.72845</v>
      </c>
      <c r="F28" s="196"/>
      <c r="G28" s="188">
        <v>3244.9279999999999</v>
      </c>
      <c r="H28" s="196"/>
      <c r="I28" s="275"/>
      <c r="J28" s="196"/>
      <c r="K28" s="210">
        <v>3244.9279999999999</v>
      </c>
      <c r="L28" s="196"/>
      <c r="M28" s="275"/>
      <c r="N28" s="196"/>
      <c r="O28" s="188">
        <v>1127.6716299999998</v>
      </c>
      <c r="P28" s="197"/>
      <c r="Q28" s="198"/>
      <c r="R28" s="170"/>
    </row>
    <row r="29" spans="1:18" ht="15.75" customHeight="1">
      <c r="A29" s="180" t="s">
        <v>92</v>
      </c>
      <c r="B29" s="205">
        <v>1742563.23</v>
      </c>
      <c r="C29" s="205">
        <v>2215739.69</v>
      </c>
      <c r="D29" s="200"/>
      <c r="E29" s="175">
        <v>3958302.92</v>
      </c>
      <c r="F29" s="216"/>
      <c r="G29" s="187">
        <v>500</v>
      </c>
      <c r="H29" s="200"/>
      <c r="I29" s="275"/>
      <c r="J29" s="196"/>
      <c r="K29" s="213">
        <v>500</v>
      </c>
      <c r="L29" s="200"/>
      <c r="M29" s="275"/>
      <c r="N29" s="216"/>
      <c r="O29" s="187">
        <v>223.48482000000001</v>
      </c>
      <c r="P29" s="201"/>
      <c r="Q29" s="171"/>
      <c r="R29" s="168"/>
    </row>
    <row r="30" spans="1:18" ht="15.75" customHeight="1">
      <c r="A30" s="180" t="s">
        <v>93</v>
      </c>
      <c r="B30" s="205">
        <v>321946.51</v>
      </c>
      <c r="C30" s="205">
        <v>12553.069999999998</v>
      </c>
      <c r="D30" s="200"/>
      <c r="E30" s="175">
        <v>334499.58</v>
      </c>
      <c r="F30" s="217"/>
      <c r="G30" s="187">
        <v>60</v>
      </c>
      <c r="H30" s="200"/>
      <c r="I30" s="275"/>
      <c r="J30" s="196"/>
      <c r="K30" s="213">
        <v>60</v>
      </c>
      <c r="L30" s="200"/>
      <c r="M30" s="275"/>
      <c r="N30" s="217"/>
      <c r="O30" s="187">
        <v>9.0390299999999986</v>
      </c>
      <c r="P30" s="201"/>
      <c r="Q30" s="171"/>
      <c r="R30" s="168"/>
    </row>
    <row r="31" spans="1:18" ht="15.75" customHeight="1">
      <c r="A31" s="180" t="s">
        <v>94</v>
      </c>
      <c r="B31" s="205">
        <v>13125685.168450002</v>
      </c>
      <c r="C31" s="205">
        <v>3870.47</v>
      </c>
      <c r="D31" s="200"/>
      <c r="E31" s="175">
        <v>13129555.638450002</v>
      </c>
      <c r="F31" s="200"/>
      <c r="G31" s="187">
        <v>1052.6199999999999</v>
      </c>
      <c r="H31" s="200"/>
      <c r="I31" s="275"/>
      <c r="J31" s="196"/>
      <c r="K31" s="213">
        <v>1052.6199999999999</v>
      </c>
      <c r="L31" s="200"/>
      <c r="M31" s="275"/>
      <c r="N31" s="200"/>
      <c r="O31" s="187">
        <v>308.22039999999998</v>
      </c>
      <c r="P31" s="201"/>
      <c r="Q31" s="171"/>
      <c r="R31" s="168"/>
    </row>
    <row r="32" spans="1:18" ht="15.75" customHeight="1">
      <c r="A32" s="180" t="s">
        <v>95</v>
      </c>
      <c r="B32" s="205">
        <v>156899.43</v>
      </c>
      <c r="C32" s="205">
        <v>3746.93</v>
      </c>
      <c r="D32" s="200"/>
      <c r="E32" s="175">
        <v>160646.35999999999</v>
      </c>
      <c r="F32" s="200"/>
      <c r="G32" s="187">
        <v>30</v>
      </c>
      <c r="H32" s="200"/>
      <c r="I32" s="275"/>
      <c r="J32" s="196"/>
      <c r="K32" s="213">
        <v>30</v>
      </c>
      <c r="L32" s="200"/>
      <c r="M32" s="275"/>
      <c r="N32" s="200"/>
      <c r="O32" s="187">
        <v>6.72471</v>
      </c>
      <c r="P32" s="201"/>
      <c r="Q32" s="171"/>
      <c r="R32" s="168"/>
    </row>
    <row r="33" spans="1:18" ht="15.75" customHeight="1">
      <c r="A33" s="180" t="s">
        <v>96</v>
      </c>
      <c r="B33" s="205"/>
      <c r="C33" s="200"/>
      <c r="D33" s="200"/>
      <c r="E33" s="175">
        <v>0</v>
      </c>
      <c r="F33" s="200"/>
      <c r="G33" s="187"/>
      <c r="H33" s="200"/>
      <c r="I33" s="275"/>
      <c r="J33" s="196"/>
      <c r="K33" s="187">
        <v>0</v>
      </c>
      <c r="L33" s="200"/>
      <c r="M33" s="275"/>
      <c r="N33" s="200"/>
      <c r="O33" s="187"/>
      <c r="P33" s="201"/>
      <c r="Q33" s="168"/>
      <c r="R33" s="168"/>
    </row>
    <row r="34" spans="1:18" ht="15.75" customHeight="1">
      <c r="A34" s="180" t="s">
        <v>97</v>
      </c>
      <c r="B34" s="205"/>
      <c r="C34" s="200"/>
      <c r="D34" s="200"/>
      <c r="E34" s="175">
        <v>0</v>
      </c>
      <c r="F34" s="200"/>
      <c r="G34" s="187"/>
      <c r="H34" s="200"/>
      <c r="I34" s="275"/>
      <c r="J34" s="196"/>
      <c r="K34" s="187">
        <v>0</v>
      </c>
      <c r="L34" s="200"/>
      <c r="M34" s="275"/>
      <c r="N34" s="200"/>
      <c r="O34" s="187"/>
      <c r="P34" s="201"/>
      <c r="Q34" s="168"/>
      <c r="R34" s="168"/>
    </row>
    <row r="35" spans="1:18" ht="45">
      <c r="A35" s="180" t="s">
        <v>98</v>
      </c>
      <c r="B35" s="205">
        <v>50704.63</v>
      </c>
      <c r="C35" s="200"/>
      <c r="D35" s="200"/>
      <c r="E35" s="175">
        <v>50704.63</v>
      </c>
      <c r="F35" s="200"/>
      <c r="G35" s="187">
        <v>25</v>
      </c>
      <c r="H35" s="200"/>
      <c r="I35" s="275"/>
      <c r="J35" s="196"/>
      <c r="K35" s="187">
        <v>25</v>
      </c>
      <c r="L35" s="200"/>
      <c r="M35" s="275"/>
      <c r="N35" s="200"/>
      <c r="O35" s="187">
        <v>2.4580000000000002</v>
      </c>
      <c r="P35" s="201"/>
      <c r="Q35" s="168"/>
      <c r="R35" s="168"/>
    </row>
    <row r="36" spans="1:18" ht="45">
      <c r="A36" s="180" t="s">
        <v>99</v>
      </c>
      <c r="B36" s="205">
        <v>363816.86000000004</v>
      </c>
      <c r="C36" s="205">
        <v>4725.43</v>
      </c>
      <c r="D36" s="200"/>
      <c r="E36" s="175">
        <v>368542.29000000004</v>
      </c>
      <c r="F36" s="200"/>
      <c r="G36" s="187">
        <v>663</v>
      </c>
      <c r="H36" s="200"/>
      <c r="I36" s="275"/>
      <c r="J36" s="196"/>
      <c r="K36" s="187">
        <v>663</v>
      </c>
      <c r="L36" s="200"/>
      <c r="M36" s="275"/>
      <c r="N36" s="200"/>
      <c r="O36" s="187">
        <v>245.19417999999999</v>
      </c>
      <c r="P36" s="201"/>
      <c r="Q36" s="168"/>
      <c r="R36" s="168"/>
    </row>
    <row r="37" spans="1:18" ht="30">
      <c r="A37" s="180" t="s">
        <v>117</v>
      </c>
      <c r="B37" s="205"/>
      <c r="C37" s="200"/>
      <c r="D37" s="200"/>
      <c r="E37" s="175">
        <v>0</v>
      </c>
      <c r="F37" s="217"/>
      <c r="G37" s="187"/>
      <c r="H37" s="200"/>
      <c r="I37" s="275"/>
      <c r="J37" s="196"/>
      <c r="K37" s="187">
        <v>0</v>
      </c>
      <c r="L37" s="200"/>
      <c r="M37" s="275"/>
      <c r="N37" s="217"/>
      <c r="O37" s="187"/>
      <c r="P37" s="201"/>
      <c r="Q37" s="168"/>
      <c r="R37" s="168"/>
    </row>
    <row r="38" spans="1:18" ht="15.75" customHeight="1">
      <c r="A38" s="180" t="s">
        <v>100</v>
      </c>
      <c r="B38" s="205">
        <v>246383.37999999998</v>
      </c>
      <c r="C38" s="205">
        <v>256024.93</v>
      </c>
      <c r="D38" s="200"/>
      <c r="E38" s="175">
        <v>502408.30999999994</v>
      </c>
      <c r="F38" s="217"/>
      <c r="G38" s="187">
        <v>914.30799999999999</v>
      </c>
      <c r="H38" s="200"/>
      <c r="I38" s="275"/>
      <c r="J38" s="196"/>
      <c r="K38" s="187">
        <v>914.30799999999999</v>
      </c>
      <c r="L38" s="200"/>
      <c r="M38" s="275"/>
      <c r="N38" s="217"/>
      <c r="O38" s="187">
        <v>332.55048999999997</v>
      </c>
      <c r="P38" s="201"/>
      <c r="Q38" s="168"/>
      <c r="R38" s="168"/>
    </row>
    <row r="39" spans="1:18" s="149" customFormat="1" ht="15.75" customHeight="1">
      <c r="A39" s="179" t="s">
        <v>101</v>
      </c>
      <c r="B39" s="206"/>
      <c r="C39" s="196"/>
      <c r="D39" s="196"/>
      <c r="E39" s="177">
        <v>0</v>
      </c>
      <c r="F39" s="196"/>
      <c r="G39" s="188"/>
      <c r="H39" s="196"/>
      <c r="I39" s="275"/>
      <c r="J39" s="196"/>
      <c r="K39" s="188">
        <v>0</v>
      </c>
      <c r="L39" s="196"/>
      <c r="M39" s="275"/>
      <c r="N39" s="196"/>
      <c r="O39" s="188"/>
      <c r="P39" s="197"/>
      <c r="Q39" s="170"/>
      <c r="R39" s="170"/>
    </row>
    <row r="40" spans="1:18" s="149" customFormat="1" ht="15.75" customHeight="1">
      <c r="A40" s="179" t="s">
        <v>7</v>
      </c>
      <c r="B40" s="206"/>
      <c r="C40" s="196"/>
      <c r="D40" s="196"/>
      <c r="E40" s="177">
        <v>0</v>
      </c>
      <c r="F40" s="196"/>
      <c r="G40" s="187">
        <v>11680</v>
      </c>
      <c r="H40" s="196"/>
      <c r="I40" s="275"/>
      <c r="J40" s="196"/>
      <c r="K40" s="187">
        <v>12680</v>
      </c>
      <c r="L40" s="196"/>
      <c r="M40" s="275"/>
      <c r="N40" s="196"/>
      <c r="O40" s="187">
        <v>1802.8896000000002</v>
      </c>
      <c r="P40" s="197"/>
      <c r="Q40" s="170"/>
      <c r="R40" s="170"/>
    </row>
    <row r="41" spans="1:18" s="149" customFormat="1" ht="15.75" customHeight="1">
      <c r="A41" s="179" t="s">
        <v>6</v>
      </c>
      <c r="B41" s="206"/>
      <c r="C41" s="196"/>
      <c r="D41" s="196"/>
      <c r="E41" s="177">
        <v>0</v>
      </c>
      <c r="F41" s="196"/>
      <c r="G41" s="188"/>
      <c r="H41" s="196"/>
      <c r="I41" s="275"/>
      <c r="J41" s="196"/>
      <c r="K41" s="188">
        <v>0</v>
      </c>
      <c r="L41" s="196"/>
      <c r="M41" s="275"/>
      <c r="N41" s="196"/>
      <c r="O41" s="188"/>
      <c r="P41" s="197"/>
      <c r="Q41" s="170"/>
      <c r="R41" s="170"/>
    </row>
    <row r="42" spans="1:18" s="149" customFormat="1" ht="15.75" customHeight="1">
      <c r="A42" s="179" t="s">
        <v>8</v>
      </c>
      <c r="B42" s="206">
        <v>135705.74</v>
      </c>
      <c r="C42" s="206">
        <v>0</v>
      </c>
      <c r="D42" s="196"/>
      <c r="E42" s="177">
        <v>135705.74</v>
      </c>
      <c r="F42" s="196"/>
      <c r="G42" s="188">
        <v>100</v>
      </c>
      <c r="H42" s="196"/>
      <c r="I42" s="275"/>
      <c r="J42" s="196"/>
      <c r="K42" s="188">
        <v>200</v>
      </c>
      <c r="L42" s="196"/>
      <c r="M42" s="275"/>
      <c r="N42" s="196"/>
      <c r="O42" s="188">
        <v>98.768280000000019</v>
      </c>
      <c r="P42" s="197"/>
      <c r="Q42" s="170"/>
      <c r="R42" s="170"/>
    </row>
    <row r="43" spans="1:18" s="149" customFormat="1" ht="15.75" customHeight="1">
      <c r="A43" s="179" t="s">
        <v>0</v>
      </c>
      <c r="B43" s="206">
        <v>6659324.1599999992</v>
      </c>
      <c r="C43" s="196"/>
      <c r="D43" s="196"/>
      <c r="E43" s="177">
        <v>6659324.1599999992</v>
      </c>
      <c r="F43" s="196"/>
      <c r="G43" s="188">
        <v>14510</v>
      </c>
      <c r="H43" s="196"/>
      <c r="I43" s="275"/>
      <c r="J43" s="196"/>
      <c r="K43" s="188">
        <v>15410</v>
      </c>
      <c r="L43" s="196"/>
      <c r="M43" s="275"/>
      <c r="N43" s="196"/>
      <c r="O43" s="188">
        <v>14930.6494</v>
      </c>
      <c r="P43" s="197"/>
      <c r="Q43" s="170"/>
      <c r="R43" s="170"/>
    </row>
    <row r="44" spans="1:18" s="149" customFormat="1" ht="15.75" customHeight="1">
      <c r="A44" s="178" t="s">
        <v>102</v>
      </c>
      <c r="B44" s="174">
        <v>20726320.68</v>
      </c>
      <c r="C44" s="174">
        <v>8659.66</v>
      </c>
      <c r="D44" s="174">
        <v>17768000.039999999</v>
      </c>
      <c r="E44" s="174">
        <v>38502980.380000003</v>
      </c>
      <c r="F44" s="196"/>
      <c r="G44" s="188">
        <v>10950</v>
      </c>
      <c r="H44" s="196"/>
      <c r="I44" s="275"/>
      <c r="J44" s="196"/>
      <c r="K44" s="188">
        <v>8950</v>
      </c>
      <c r="L44" s="196"/>
      <c r="M44" s="275"/>
      <c r="N44" s="196"/>
      <c r="O44" s="188">
        <v>259.53875999999997</v>
      </c>
      <c r="P44" s="197"/>
      <c r="Q44" s="170"/>
      <c r="R44" s="170"/>
    </row>
    <row r="45" spans="1:18" s="149" customFormat="1" ht="15.75" customHeight="1">
      <c r="A45" s="179" t="s">
        <v>103</v>
      </c>
      <c r="B45" s="177">
        <v>20726320.68</v>
      </c>
      <c r="C45" s="177">
        <v>8659.66</v>
      </c>
      <c r="D45" s="177">
        <v>17768000.039999999</v>
      </c>
      <c r="E45" s="177">
        <v>38502980.380000003</v>
      </c>
      <c r="F45" s="196"/>
      <c r="G45" s="188">
        <v>10950</v>
      </c>
      <c r="H45" s="196"/>
      <c r="I45" s="275"/>
      <c r="J45" s="196"/>
      <c r="K45" s="188">
        <v>8950</v>
      </c>
      <c r="L45" s="196"/>
      <c r="M45" s="275"/>
      <c r="N45" s="196"/>
      <c r="O45" s="188">
        <v>259.53875999999997</v>
      </c>
      <c r="P45" s="197"/>
      <c r="Q45" s="170"/>
      <c r="R45" s="170"/>
    </row>
    <row r="46" spans="1:18" ht="15.75" customHeight="1">
      <c r="A46" s="180" t="s">
        <v>104</v>
      </c>
      <c r="B46" s="205">
        <v>15619318.439999999</v>
      </c>
      <c r="C46" s="205">
        <v>0</v>
      </c>
      <c r="D46" s="205">
        <v>10990643.6</v>
      </c>
      <c r="E46" s="175">
        <v>26609962.039999999</v>
      </c>
      <c r="F46" s="200"/>
      <c r="G46" s="187">
        <v>9100</v>
      </c>
      <c r="H46" s="200"/>
      <c r="I46" s="275"/>
      <c r="J46" s="196"/>
      <c r="K46" s="187">
        <v>8100</v>
      </c>
      <c r="L46" s="200"/>
      <c r="M46" s="275"/>
      <c r="N46" s="200"/>
      <c r="O46" s="187">
        <v>247.07275999999999</v>
      </c>
      <c r="P46" s="201"/>
      <c r="Q46" s="168"/>
      <c r="R46" s="168"/>
    </row>
    <row r="47" spans="1:18" ht="15.75" customHeight="1">
      <c r="A47" s="180" t="s">
        <v>105</v>
      </c>
      <c r="B47" s="205">
        <v>1975396.44</v>
      </c>
      <c r="C47" s="205">
        <v>8659.66</v>
      </c>
      <c r="D47" s="205">
        <v>0</v>
      </c>
      <c r="E47" s="175">
        <v>1984056.0999999999</v>
      </c>
      <c r="F47" s="200"/>
      <c r="G47" s="187">
        <v>1850</v>
      </c>
      <c r="H47" s="200"/>
      <c r="I47" s="275"/>
      <c r="J47" s="196"/>
      <c r="K47" s="187">
        <v>850</v>
      </c>
      <c r="L47" s="200"/>
      <c r="M47" s="275"/>
      <c r="N47" s="200"/>
      <c r="O47" s="187">
        <v>12.465999999999999</v>
      </c>
      <c r="P47" s="201"/>
      <c r="Q47" s="168"/>
      <c r="R47" s="168"/>
    </row>
    <row r="48" spans="1:18" ht="15.75" customHeight="1">
      <c r="A48" s="180" t="s">
        <v>106</v>
      </c>
      <c r="B48" s="205">
        <v>3131605.8</v>
      </c>
      <c r="C48" s="200"/>
      <c r="D48" s="205">
        <v>6777356.4400000004</v>
      </c>
      <c r="E48" s="175">
        <v>9908962.2400000002</v>
      </c>
      <c r="F48" s="200"/>
      <c r="G48" s="187"/>
      <c r="H48" s="200"/>
      <c r="I48" s="275"/>
      <c r="J48" s="196"/>
      <c r="K48" s="187"/>
      <c r="L48" s="200"/>
      <c r="M48" s="275"/>
      <c r="N48" s="200"/>
      <c r="O48" s="187"/>
      <c r="P48" s="201"/>
      <c r="Q48" s="168"/>
      <c r="R48" s="168"/>
    </row>
    <row r="49" spans="1:18" s="149" customFormat="1" ht="15.75" customHeight="1">
      <c r="A49" s="179" t="s">
        <v>107</v>
      </c>
      <c r="B49" s="196"/>
      <c r="C49" s="196"/>
      <c r="D49" s="196"/>
      <c r="E49" s="177">
        <v>0</v>
      </c>
      <c r="F49" s="196"/>
      <c r="G49" s="188"/>
      <c r="H49" s="196"/>
      <c r="I49" s="275"/>
      <c r="J49" s="196"/>
      <c r="K49" s="188"/>
      <c r="L49" s="196"/>
      <c r="M49" s="275"/>
      <c r="N49" s="196"/>
      <c r="O49" s="188"/>
      <c r="P49" s="197"/>
      <c r="Q49" s="198"/>
      <c r="R49" s="198"/>
    </row>
    <row r="50" spans="1:18" s="149" customFormat="1" ht="15.75" customHeight="1">
      <c r="A50" s="179" t="s">
        <v>108</v>
      </c>
      <c r="B50" s="196"/>
      <c r="C50" s="196"/>
      <c r="D50" s="196"/>
      <c r="E50" s="177">
        <v>0</v>
      </c>
      <c r="F50" s="196"/>
      <c r="G50" s="188"/>
      <c r="H50" s="196"/>
      <c r="I50" s="275"/>
      <c r="J50" s="196"/>
      <c r="K50" s="188"/>
      <c r="L50" s="196"/>
      <c r="M50" s="275"/>
      <c r="N50" s="196"/>
      <c r="O50" s="188"/>
      <c r="P50" s="197"/>
      <c r="Q50" s="198"/>
      <c r="R50" s="198"/>
    </row>
    <row r="51" spans="1:18" s="149" customFormat="1" ht="15.75" customHeight="1">
      <c r="A51" s="179" t="s">
        <v>109</v>
      </c>
      <c r="B51" s="196"/>
      <c r="C51" s="196"/>
      <c r="D51" s="196"/>
      <c r="E51" s="177">
        <v>0</v>
      </c>
      <c r="F51" s="196"/>
      <c r="G51" s="188"/>
      <c r="H51" s="196"/>
      <c r="I51" s="275"/>
      <c r="J51" s="196"/>
      <c r="K51" s="188"/>
      <c r="L51" s="196"/>
      <c r="M51" s="275"/>
      <c r="N51" s="196"/>
      <c r="O51" s="188"/>
      <c r="P51" s="197"/>
      <c r="Q51" s="198"/>
      <c r="R51" s="198"/>
    </row>
    <row r="52" spans="1:18" s="149" customFormat="1" ht="15.75" customHeight="1">
      <c r="A52" s="178" t="s">
        <v>110</v>
      </c>
      <c r="B52" s="196"/>
      <c r="C52" s="196"/>
      <c r="D52" s="196"/>
      <c r="E52" s="177">
        <v>0</v>
      </c>
      <c r="F52" s="196"/>
      <c r="G52" s="188"/>
      <c r="H52" s="196"/>
      <c r="I52" s="275"/>
      <c r="J52" s="196"/>
      <c r="K52" s="188"/>
      <c r="L52" s="196"/>
      <c r="M52" s="275"/>
      <c r="N52" s="196"/>
      <c r="O52" s="188"/>
      <c r="P52" s="197"/>
      <c r="Q52" s="198"/>
      <c r="R52" s="198"/>
    </row>
    <row r="53" spans="1:18" s="149" customFormat="1" ht="15.75" customHeight="1">
      <c r="A53" s="178" t="s">
        <v>111</v>
      </c>
      <c r="B53" s="196"/>
      <c r="C53" s="196"/>
      <c r="D53" s="196"/>
      <c r="E53" s="177">
        <v>0</v>
      </c>
      <c r="F53" s="196"/>
      <c r="G53" s="188"/>
      <c r="H53" s="196"/>
      <c r="I53" s="275"/>
      <c r="J53" s="196"/>
      <c r="K53" s="188"/>
      <c r="L53" s="196"/>
      <c r="M53" s="275"/>
      <c r="N53" s="196"/>
      <c r="O53" s="188"/>
      <c r="P53" s="197"/>
      <c r="Q53" s="198"/>
      <c r="R53" s="198"/>
    </row>
    <row r="54" spans="1:18" s="148" customFormat="1" ht="16.5" customHeight="1" thickBot="1">
      <c r="A54" s="184" t="s">
        <v>112</v>
      </c>
      <c r="B54" s="185" t="e">
        <v>#REF!</v>
      </c>
      <c r="C54" s="185" t="e">
        <v>#REF!</v>
      </c>
      <c r="D54" s="185" t="e">
        <v>#REF!</v>
      </c>
      <c r="E54" s="185" t="e">
        <v>#REF!</v>
      </c>
      <c r="F54" s="218"/>
      <c r="G54" s="219">
        <v>-26500</v>
      </c>
      <c r="H54" s="218"/>
      <c r="I54" s="276"/>
      <c r="J54" s="218"/>
      <c r="K54" s="219">
        <v>-26500</v>
      </c>
      <c r="L54" s="218"/>
      <c r="M54" s="276"/>
      <c r="N54" s="218"/>
      <c r="O54" s="220">
        <v>-8595.7360891259996</v>
      </c>
      <c r="P54" s="221"/>
      <c r="Q54" s="209"/>
      <c r="R54" s="222"/>
    </row>
    <row r="55" spans="1:18" ht="32.25" customHeight="1">
      <c r="A55" s="268" t="s">
        <v>683</v>
      </c>
      <c r="B55" s="268"/>
      <c r="C55" s="268"/>
      <c r="D55" s="268"/>
      <c r="E55" s="268"/>
      <c r="F55" s="268"/>
      <c r="G55" s="268"/>
      <c r="H55" s="268"/>
      <c r="I55" s="268"/>
      <c r="J55" s="268"/>
      <c r="K55" s="268"/>
      <c r="L55" s="268"/>
      <c r="M55" s="268"/>
      <c r="N55" s="268"/>
      <c r="O55" s="268"/>
      <c r="P55" s="268"/>
      <c r="Q55" s="171"/>
      <c r="R55" s="171"/>
    </row>
    <row r="56" spans="1:18" ht="32.25" customHeight="1">
      <c r="A56" s="269" t="s">
        <v>684</v>
      </c>
      <c r="B56" s="269"/>
      <c r="C56" s="269"/>
      <c r="D56" s="269"/>
      <c r="E56" s="269"/>
      <c r="F56" s="269"/>
      <c r="G56" s="269"/>
      <c r="H56" s="269"/>
      <c r="I56" s="269"/>
      <c r="J56" s="269"/>
      <c r="K56" s="269"/>
      <c r="L56" s="269"/>
      <c r="M56" s="269"/>
      <c r="N56" s="269"/>
      <c r="O56" s="269"/>
      <c r="P56" s="269"/>
      <c r="Q56" s="171"/>
      <c r="R56" s="171"/>
    </row>
  </sheetData>
  <mergeCells count="12">
    <mergeCell ref="A1:P1"/>
    <mergeCell ref="A4:A5"/>
    <mergeCell ref="A55:P55"/>
    <mergeCell ref="A56:P56"/>
    <mergeCell ref="J4:L4"/>
    <mergeCell ref="N4:P4"/>
    <mergeCell ref="A2:P2"/>
    <mergeCell ref="A3:P3"/>
    <mergeCell ref="I4:I54"/>
    <mergeCell ref="M4:M54"/>
    <mergeCell ref="B4:E4"/>
    <mergeCell ref="F4:H4"/>
  </mergeCells>
  <printOptions horizontalCentered="1"/>
  <pageMargins left="0.17" right="0.17" top="0.34" bottom="0.34" header="0.3" footer="0.3"/>
  <pageSetup scale="5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O11"/>
  <sheetViews>
    <sheetView view="pageBreakPreview" zoomScale="110" zoomScaleNormal="100" zoomScaleSheetLayoutView="110" workbookViewId="0">
      <selection activeCell="E7" sqref="E7"/>
    </sheetView>
  </sheetViews>
  <sheetFormatPr defaultRowHeight="12.75"/>
  <cols>
    <col min="1" max="1" width="9.140625" style="49"/>
    <col min="2" max="2" width="25.7109375" style="49" customWidth="1"/>
    <col min="3" max="14" width="15" style="49" customWidth="1"/>
    <col min="15" max="257" width="9.140625" style="49"/>
    <col min="258" max="258" width="25.7109375" style="49" customWidth="1"/>
    <col min="259" max="270" width="15" style="49" customWidth="1"/>
    <col min="271" max="513" width="9.140625" style="49"/>
    <col min="514" max="514" width="25.7109375" style="49" customWidth="1"/>
    <col min="515" max="526" width="15" style="49" customWidth="1"/>
    <col min="527" max="769" width="9.140625" style="49"/>
    <col min="770" max="770" width="25.7109375" style="49" customWidth="1"/>
    <col min="771" max="782" width="15" style="49" customWidth="1"/>
    <col min="783" max="1025" width="9.140625" style="49"/>
    <col min="1026" max="1026" width="25.7109375" style="49" customWidth="1"/>
    <col min="1027" max="1038" width="15" style="49" customWidth="1"/>
    <col min="1039" max="1281" width="9.140625" style="49"/>
    <col min="1282" max="1282" width="25.7109375" style="49" customWidth="1"/>
    <col min="1283" max="1294" width="15" style="49" customWidth="1"/>
    <col min="1295" max="1537" width="9.140625" style="49"/>
    <col min="1538" max="1538" width="25.7109375" style="49" customWidth="1"/>
    <col min="1539" max="1550" width="15" style="49" customWidth="1"/>
    <col min="1551" max="1793" width="9.140625" style="49"/>
    <col min="1794" max="1794" width="25.7109375" style="49" customWidth="1"/>
    <col min="1795" max="1806" width="15" style="49" customWidth="1"/>
    <col min="1807" max="2049" width="9.140625" style="49"/>
    <col min="2050" max="2050" width="25.7109375" style="49" customWidth="1"/>
    <col min="2051" max="2062" width="15" style="49" customWidth="1"/>
    <col min="2063" max="2305" width="9.140625" style="49"/>
    <col min="2306" max="2306" width="25.7109375" style="49" customWidth="1"/>
    <col min="2307" max="2318" width="15" style="49" customWidth="1"/>
    <col min="2319" max="2561" width="9.140625" style="49"/>
    <col min="2562" max="2562" width="25.7109375" style="49" customWidth="1"/>
    <col min="2563" max="2574" width="15" style="49" customWidth="1"/>
    <col min="2575" max="2817" width="9.140625" style="49"/>
    <col min="2818" max="2818" width="25.7109375" style="49" customWidth="1"/>
    <col min="2819" max="2830" width="15" style="49" customWidth="1"/>
    <col min="2831" max="3073" width="9.140625" style="49"/>
    <col min="3074" max="3074" width="25.7109375" style="49" customWidth="1"/>
    <col min="3075" max="3086" width="15" style="49" customWidth="1"/>
    <col min="3087" max="3329" width="9.140625" style="49"/>
    <col min="3330" max="3330" width="25.7109375" style="49" customWidth="1"/>
    <col min="3331" max="3342" width="15" style="49" customWidth="1"/>
    <col min="3343" max="3585" width="9.140625" style="49"/>
    <col min="3586" max="3586" width="25.7109375" style="49" customWidth="1"/>
    <col min="3587" max="3598" width="15" style="49" customWidth="1"/>
    <col min="3599" max="3841" width="9.140625" style="49"/>
    <col min="3842" max="3842" width="25.7109375" style="49" customWidth="1"/>
    <col min="3843" max="3854" width="15" style="49" customWidth="1"/>
    <col min="3855" max="4097" width="9.140625" style="49"/>
    <col min="4098" max="4098" width="25.7109375" style="49" customWidth="1"/>
    <col min="4099" max="4110" width="15" style="49" customWidth="1"/>
    <col min="4111" max="4353" width="9.140625" style="49"/>
    <col min="4354" max="4354" width="25.7109375" style="49" customWidth="1"/>
    <col min="4355" max="4366" width="15" style="49" customWidth="1"/>
    <col min="4367" max="4609" width="9.140625" style="49"/>
    <col min="4610" max="4610" width="25.7109375" style="49" customWidth="1"/>
    <col min="4611" max="4622" width="15" style="49" customWidth="1"/>
    <col min="4623" max="4865" width="9.140625" style="49"/>
    <col min="4866" max="4866" width="25.7109375" style="49" customWidth="1"/>
    <col min="4867" max="4878" width="15" style="49" customWidth="1"/>
    <col min="4879" max="5121" width="9.140625" style="49"/>
    <col min="5122" max="5122" width="25.7109375" style="49" customWidth="1"/>
    <col min="5123" max="5134" width="15" style="49" customWidth="1"/>
    <col min="5135" max="5377" width="9.140625" style="49"/>
    <col min="5378" max="5378" width="25.7109375" style="49" customWidth="1"/>
    <col min="5379" max="5390" width="15" style="49" customWidth="1"/>
    <col min="5391" max="5633" width="9.140625" style="49"/>
    <col min="5634" max="5634" width="25.7109375" style="49" customWidth="1"/>
    <col min="5635" max="5646" width="15" style="49" customWidth="1"/>
    <col min="5647" max="5889" width="9.140625" style="49"/>
    <col min="5890" max="5890" width="25.7109375" style="49" customWidth="1"/>
    <col min="5891" max="5902" width="15" style="49" customWidth="1"/>
    <col min="5903" max="6145" width="9.140625" style="49"/>
    <col min="6146" max="6146" width="25.7109375" style="49" customWidth="1"/>
    <col min="6147" max="6158" width="15" style="49" customWidth="1"/>
    <col min="6159" max="6401" width="9.140625" style="49"/>
    <col min="6402" max="6402" width="25.7109375" style="49" customWidth="1"/>
    <col min="6403" max="6414" width="15" style="49" customWidth="1"/>
    <col min="6415" max="6657" width="9.140625" style="49"/>
    <col min="6658" max="6658" width="25.7109375" style="49" customWidth="1"/>
    <col min="6659" max="6670" width="15" style="49" customWidth="1"/>
    <col min="6671" max="6913" width="9.140625" style="49"/>
    <col min="6914" max="6914" width="25.7109375" style="49" customWidth="1"/>
    <col min="6915" max="6926" width="15" style="49" customWidth="1"/>
    <col min="6927" max="7169" width="9.140625" style="49"/>
    <col min="7170" max="7170" width="25.7109375" style="49" customWidth="1"/>
    <col min="7171" max="7182" width="15" style="49" customWidth="1"/>
    <col min="7183" max="7425" width="9.140625" style="49"/>
    <col min="7426" max="7426" width="25.7109375" style="49" customWidth="1"/>
    <col min="7427" max="7438" width="15" style="49" customWidth="1"/>
    <col min="7439" max="7681" width="9.140625" style="49"/>
    <col min="7682" max="7682" width="25.7109375" style="49" customWidth="1"/>
    <col min="7683" max="7694" width="15" style="49" customWidth="1"/>
    <col min="7695" max="7937" width="9.140625" style="49"/>
    <col min="7938" max="7938" width="25.7109375" style="49" customWidth="1"/>
    <col min="7939" max="7950" width="15" style="49" customWidth="1"/>
    <col min="7951" max="8193" width="9.140625" style="49"/>
    <col min="8194" max="8194" width="25.7109375" style="49" customWidth="1"/>
    <col min="8195" max="8206" width="15" style="49" customWidth="1"/>
    <col min="8207" max="8449" width="9.140625" style="49"/>
    <col min="8450" max="8450" width="25.7109375" style="49" customWidth="1"/>
    <col min="8451" max="8462" width="15" style="49" customWidth="1"/>
    <col min="8463" max="8705" width="9.140625" style="49"/>
    <col min="8706" max="8706" width="25.7109375" style="49" customWidth="1"/>
    <col min="8707" max="8718" width="15" style="49" customWidth="1"/>
    <col min="8719" max="8961" width="9.140625" style="49"/>
    <col min="8962" max="8962" width="25.7109375" style="49" customWidth="1"/>
    <col min="8963" max="8974" width="15" style="49" customWidth="1"/>
    <col min="8975" max="9217" width="9.140625" style="49"/>
    <col min="9218" max="9218" width="25.7109375" style="49" customWidth="1"/>
    <col min="9219" max="9230" width="15" style="49" customWidth="1"/>
    <col min="9231" max="9473" width="9.140625" style="49"/>
    <col min="9474" max="9474" width="25.7109375" style="49" customWidth="1"/>
    <col min="9475" max="9486" width="15" style="49" customWidth="1"/>
    <col min="9487" max="9729" width="9.140625" style="49"/>
    <col min="9730" max="9730" width="25.7109375" style="49" customWidth="1"/>
    <col min="9731" max="9742" width="15" style="49" customWidth="1"/>
    <col min="9743" max="9985" width="9.140625" style="49"/>
    <col min="9986" max="9986" width="25.7109375" style="49" customWidth="1"/>
    <col min="9987" max="9998" width="15" style="49" customWidth="1"/>
    <col min="9999" max="10241" width="9.140625" style="49"/>
    <col min="10242" max="10242" width="25.7109375" style="49" customWidth="1"/>
    <col min="10243" max="10254" width="15" style="49" customWidth="1"/>
    <col min="10255" max="10497" width="9.140625" style="49"/>
    <col min="10498" max="10498" width="25.7109375" style="49" customWidth="1"/>
    <col min="10499" max="10510" width="15" style="49" customWidth="1"/>
    <col min="10511" max="10753" width="9.140625" style="49"/>
    <col min="10754" max="10754" width="25.7109375" style="49" customWidth="1"/>
    <col min="10755" max="10766" width="15" style="49" customWidth="1"/>
    <col min="10767" max="11009" width="9.140625" style="49"/>
    <col min="11010" max="11010" width="25.7109375" style="49" customWidth="1"/>
    <col min="11011" max="11022" width="15" style="49" customWidth="1"/>
    <col min="11023" max="11265" width="9.140625" style="49"/>
    <col min="11266" max="11266" width="25.7109375" style="49" customWidth="1"/>
    <col min="11267" max="11278" width="15" style="49" customWidth="1"/>
    <col min="11279" max="11521" width="9.140625" style="49"/>
    <col min="11522" max="11522" width="25.7109375" style="49" customWidth="1"/>
    <col min="11523" max="11534" width="15" style="49" customWidth="1"/>
    <col min="11535" max="11777" width="9.140625" style="49"/>
    <col min="11778" max="11778" width="25.7109375" style="49" customWidth="1"/>
    <col min="11779" max="11790" width="15" style="49" customWidth="1"/>
    <col min="11791" max="12033" width="9.140625" style="49"/>
    <col min="12034" max="12034" width="25.7109375" style="49" customWidth="1"/>
    <col min="12035" max="12046" width="15" style="49" customWidth="1"/>
    <col min="12047" max="12289" width="9.140625" style="49"/>
    <col min="12290" max="12290" width="25.7109375" style="49" customWidth="1"/>
    <col min="12291" max="12302" width="15" style="49" customWidth="1"/>
    <col min="12303" max="12545" width="9.140625" style="49"/>
    <col min="12546" max="12546" width="25.7109375" style="49" customWidth="1"/>
    <col min="12547" max="12558" width="15" style="49" customWidth="1"/>
    <col min="12559" max="12801" width="9.140625" style="49"/>
    <col min="12802" max="12802" width="25.7109375" style="49" customWidth="1"/>
    <col min="12803" max="12814" width="15" style="49" customWidth="1"/>
    <col min="12815" max="13057" width="9.140625" style="49"/>
    <col min="13058" max="13058" width="25.7109375" style="49" customWidth="1"/>
    <col min="13059" max="13070" width="15" style="49" customWidth="1"/>
    <col min="13071" max="13313" width="9.140625" style="49"/>
    <col min="13314" max="13314" width="25.7109375" style="49" customWidth="1"/>
    <col min="13315" max="13326" width="15" style="49" customWidth="1"/>
    <col min="13327" max="13569" width="9.140625" style="49"/>
    <col min="13570" max="13570" width="25.7109375" style="49" customWidth="1"/>
    <col min="13571" max="13582" width="15" style="49" customWidth="1"/>
    <col min="13583" max="13825" width="9.140625" style="49"/>
    <col min="13826" max="13826" width="25.7109375" style="49" customWidth="1"/>
    <col min="13827" max="13838" width="15" style="49" customWidth="1"/>
    <col min="13839" max="14081" width="9.140625" style="49"/>
    <col min="14082" max="14082" width="25.7109375" style="49" customWidth="1"/>
    <col min="14083" max="14094" width="15" style="49" customWidth="1"/>
    <col min="14095" max="14337" width="9.140625" style="49"/>
    <col min="14338" max="14338" width="25.7109375" style="49" customWidth="1"/>
    <col min="14339" max="14350" width="15" style="49" customWidth="1"/>
    <col min="14351" max="14593" width="9.140625" style="49"/>
    <col min="14594" max="14594" width="25.7109375" style="49" customWidth="1"/>
    <col min="14595" max="14606" width="15" style="49" customWidth="1"/>
    <col min="14607" max="14849" width="9.140625" style="49"/>
    <col min="14850" max="14850" width="25.7109375" style="49" customWidth="1"/>
    <col min="14851" max="14862" width="15" style="49" customWidth="1"/>
    <col min="14863" max="15105" width="9.140625" style="49"/>
    <col min="15106" max="15106" width="25.7109375" style="49" customWidth="1"/>
    <col min="15107" max="15118" width="15" style="49" customWidth="1"/>
    <col min="15119" max="15361" width="9.140625" style="49"/>
    <col min="15362" max="15362" width="25.7109375" style="49" customWidth="1"/>
    <col min="15363" max="15374" width="15" style="49" customWidth="1"/>
    <col min="15375" max="15617" width="9.140625" style="49"/>
    <col min="15618" max="15618" width="25.7109375" style="49" customWidth="1"/>
    <col min="15619" max="15630" width="15" style="49" customWidth="1"/>
    <col min="15631" max="15873" width="9.140625" style="49"/>
    <col min="15874" max="15874" width="25.7109375" style="49" customWidth="1"/>
    <col min="15875" max="15886" width="15" style="49" customWidth="1"/>
    <col min="15887" max="16129" width="9.140625" style="49"/>
    <col min="16130" max="16130" width="25.7109375" style="49" customWidth="1"/>
    <col min="16131" max="16142" width="15" style="49" customWidth="1"/>
    <col min="16143" max="16384" width="9.140625" style="49"/>
  </cols>
  <sheetData>
    <row r="1" spans="1:15" ht="15.75" customHeight="1">
      <c r="A1" s="78"/>
      <c r="B1" s="250" t="s">
        <v>123</v>
      </c>
      <c r="C1" s="250"/>
      <c r="D1" s="250"/>
      <c r="E1" s="250"/>
      <c r="F1" s="250"/>
      <c r="G1" s="250"/>
      <c r="H1" s="250"/>
      <c r="I1" s="250"/>
      <c r="J1" s="250"/>
      <c r="K1" s="250"/>
      <c r="L1" s="250"/>
      <c r="M1" s="250"/>
      <c r="N1" s="250"/>
      <c r="O1" s="78"/>
    </row>
    <row r="2" spans="1:15" ht="82.5" customHeight="1">
      <c r="B2" s="224" t="s">
        <v>685</v>
      </c>
      <c r="C2" s="224"/>
      <c r="D2" s="224"/>
      <c r="E2" s="224"/>
      <c r="F2" s="224"/>
      <c r="G2" s="224"/>
      <c r="H2" s="224"/>
      <c r="I2" s="224"/>
      <c r="J2" s="224"/>
      <c r="K2" s="224"/>
      <c r="L2" s="224"/>
      <c r="M2" s="224"/>
      <c r="N2" s="224"/>
    </row>
    <row r="3" spans="1:15" ht="19.5" customHeight="1" thickBot="1">
      <c r="B3" s="278" t="s">
        <v>28</v>
      </c>
      <c r="C3" s="278"/>
      <c r="D3" s="278"/>
      <c r="E3" s="278"/>
      <c r="F3" s="278"/>
      <c r="G3" s="278"/>
      <c r="H3" s="278"/>
      <c r="I3" s="278"/>
      <c r="J3" s="278"/>
      <c r="K3" s="278"/>
      <c r="L3" s="278"/>
      <c r="M3" s="278"/>
      <c r="N3" s="278"/>
    </row>
    <row r="4" spans="1:15" s="52" customFormat="1" ht="15" customHeight="1">
      <c r="B4" s="284" t="s">
        <v>54</v>
      </c>
      <c r="C4" s="281" t="s">
        <v>55</v>
      </c>
      <c r="D4" s="282"/>
      <c r="E4" s="282"/>
      <c r="F4" s="283"/>
      <c r="G4" s="281" t="s">
        <v>142</v>
      </c>
      <c r="H4" s="282"/>
      <c r="I4" s="282"/>
      <c r="J4" s="283"/>
      <c r="K4" s="281" t="s">
        <v>56</v>
      </c>
      <c r="L4" s="282"/>
      <c r="M4" s="282"/>
      <c r="N4" s="283"/>
    </row>
    <row r="5" spans="1:15" s="52" customFormat="1" ht="15" customHeight="1">
      <c r="B5" s="285"/>
      <c r="C5" s="93" t="s">
        <v>136</v>
      </c>
      <c r="D5" s="87" t="s">
        <v>137</v>
      </c>
      <c r="E5" s="87" t="s">
        <v>138</v>
      </c>
      <c r="F5" s="90" t="s">
        <v>139</v>
      </c>
      <c r="G5" s="93" t="s">
        <v>136</v>
      </c>
      <c r="H5" s="87" t="s">
        <v>137</v>
      </c>
      <c r="I5" s="87" t="s">
        <v>138</v>
      </c>
      <c r="J5" s="90" t="s">
        <v>139</v>
      </c>
      <c r="K5" s="93" t="s">
        <v>136</v>
      </c>
      <c r="L5" s="87" t="s">
        <v>137</v>
      </c>
      <c r="M5" s="87" t="s">
        <v>138</v>
      </c>
      <c r="N5" s="90" t="s">
        <v>139</v>
      </c>
    </row>
    <row r="6" spans="1:15" ht="29.25" customHeight="1">
      <c r="B6" s="91" t="s">
        <v>57</v>
      </c>
      <c r="C6" s="150">
        <f>11660+6037.5</f>
        <v>17697.5</v>
      </c>
      <c r="D6" s="150">
        <f>18750+12892.11</f>
        <v>31642.11</v>
      </c>
      <c r="E6" s="151"/>
      <c r="F6" s="151"/>
      <c r="G6" s="150">
        <v>735879.26</v>
      </c>
      <c r="H6" s="152">
        <v>1038893.19</v>
      </c>
      <c r="I6" s="96"/>
      <c r="J6" s="96"/>
      <c r="K6" s="96">
        <f>C6+G6</f>
        <v>753576.76</v>
      </c>
      <c r="L6" s="96">
        <f t="shared" ref="L6:N8" si="0">D6+H6</f>
        <v>1070535.3</v>
      </c>
      <c r="M6" s="96">
        <f t="shared" si="0"/>
        <v>0</v>
      </c>
      <c r="N6" s="96">
        <f t="shared" si="0"/>
        <v>0</v>
      </c>
    </row>
    <row r="7" spans="1:15" ht="29.25" customHeight="1">
      <c r="B7" s="91" t="s">
        <v>58</v>
      </c>
      <c r="C7" s="96"/>
      <c r="D7" s="96"/>
      <c r="E7" s="96"/>
      <c r="F7" s="96"/>
      <c r="G7" s="96"/>
      <c r="H7" s="96"/>
      <c r="I7" s="96"/>
      <c r="J7" s="96"/>
      <c r="K7" s="96">
        <f>C7+G7</f>
        <v>0</v>
      </c>
      <c r="L7" s="96">
        <f t="shared" si="0"/>
        <v>0</v>
      </c>
      <c r="M7" s="96">
        <f t="shared" si="0"/>
        <v>0</v>
      </c>
      <c r="N7" s="96">
        <f t="shared" si="0"/>
        <v>0</v>
      </c>
    </row>
    <row r="8" spans="1:15" ht="29.25" customHeight="1">
      <c r="B8" s="91" t="s">
        <v>59</v>
      </c>
      <c r="C8" s="96"/>
      <c r="D8" s="96">
        <f>3125+1725</f>
        <v>4850</v>
      </c>
      <c r="E8" s="96"/>
      <c r="F8" s="96"/>
      <c r="G8" s="96"/>
      <c r="H8" s="96">
        <f>331101+7904</f>
        <v>339005</v>
      </c>
      <c r="I8" s="96"/>
      <c r="J8" s="96"/>
      <c r="K8" s="96">
        <f>C8+G8</f>
        <v>0</v>
      </c>
      <c r="L8" s="96">
        <f t="shared" si="0"/>
        <v>343855</v>
      </c>
      <c r="M8" s="96">
        <f t="shared" si="0"/>
        <v>0</v>
      </c>
      <c r="N8" s="96">
        <f t="shared" si="0"/>
        <v>0</v>
      </c>
    </row>
    <row r="9" spans="1:15" s="51" customFormat="1" ht="29.25" customHeight="1" thickBot="1">
      <c r="B9" s="92" t="s">
        <v>27</v>
      </c>
      <c r="C9" s="98">
        <f t="shared" ref="C9:N9" si="1">SUM(C6:C8)</f>
        <v>17697.5</v>
      </c>
      <c r="D9" s="99">
        <f t="shared" si="1"/>
        <v>36492.11</v>
      </c>
      <c r="E9" s="99">
        <f t="shared" si="1"/>
        <v>0</v>
      </c>
      <c r="F9" s="100">
        <f t="shared" si="1"/>
        <v>0</v>
      </c>
      <c r="G9" s="101">
        <f t="shared" si="1"/>
        <v>735879.26</v>
      </c>
      <c r="H9" s="102">
        <f t="shared" si="1"/>
        <v>1377898.19</v>
      </c>
      <c r="I9" s="102">
        <f t="shared" si="1"/>
        <v>0</v>
      </c>
      <c r="J9" s="100">
        <f t="shared" si="1"/>
        <v>0</v>
      </c>
      <c r="K9" s="101">
        <f t="shared" si="1"/>
        <v>753576.76</v>
      </c>
      <c r="L9" s="102">
        <f t="shared" si="1"/>
        <v>1414390.3</v>
      </c>
      <c r="M9" s="102">
        <f t="shared" si="1"/>
        <v>0</v>
      </c>
      <c r="N9" s="100">
        <f t="shared" si="1"/>
        <v>0</v>
      </c>
    </row>
    <row r="10" spans="1:15" ht="76.5" customHeight="1">
      <c r="B10" s="286" t="s">
        <v>145</v>
      </c>
      <c r="C10" s="287"/>
      <c r="D10" s="287"/>
      <c r="E10" s="287"/>
      <c r="F10" s="287"/>
      <c r="G10" s="287"/>
      <c r="H10" s="287"/>
      <c r="I10" s="287"/>
      <c r="J10" s="287"/>
      <c r="K10" s="287"/>
      <c r="L10" s="287"/>
      <c r="M10" s="287"/>
      <c r="N10" s="287"/>
    </row>
    <row r="11" spans="1:15" ht="60" customHeight="1">
      <c r="B11" s="279" t="s">
        <v>144</v>
      </c>
      <c r="C11" s="280"/>
      <c r="D11" s="280"/>
      <c r="E11" s="280"/>
      <c r="F11" s="280"/>
      <c r="G11" s="280"/>
      <c r="H11" s="280"/>
      <c r="I11" s="280"/>
      <c r="J11" s="280"/>
      <c r="K11" s="280"/>
      <c r="L11" s="280"/>
      <c r="M11" s="280"/>
      <c r="N11" s="280"/>
    </row>
  </sheetData>
  <mergeCells count="9">
    <mergeCell ref="B2:N2"/>
    <mergeCell ref="B3:N3"/>
    <mergeCell ref="B1:N1"/>
    <mergeCell ref="B11:N11"/>
    <mergeCell ref="C4:F4"/>
    <mergeCell ref="G4:J4"/>
    <mergeCell ref="K4:N4"/>
    <mergeCell ref="B4:B5"/>
    <mergeCell ref="B10:N10"/>
  </mergeCells>
  <printOptions horizontalCentered="1"/>
  <pageMargins left="0.7" right="0.7" top="0.75" bottom="0.75" header="0.3" footer="0.3"/>
  <pageSetup scale="5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F9"/>
  <sheetViews>
    <sheetView view="pageBreakPreview" zoomScale="120" zoomScaleNormal="100" zoomScaleSheetLayoutView="120" workbookViewId="0">
      <selection activeCell="F8" sqref="F8"/>
    </sheetView>
  </sheetViews>
  <sheetFormatPr defaultRowHeight="12.75"/>
  <cols>
    <col min="1" max="1" width="9.140625" style="49"/>
    <col min="2" max="2" width="30.140625" style="49" customWidth="1"/>
    <col min="3" max="5" width="31.7109375" style="49" customWidth="1"/>
    <col min="6" max="257" width="9.140625" style="49"/>
    <col min="258" max="258" width="30.140625" style="49" customWidth="1"/>
    <col min="259" max="261" width="31.7109375" style="49" customWidth="1"/>
    <col min="262" max="513" width="9.140625" style="49"/>
    <col min="514" max="514" width="30.140625" style="49" customWidth="1"/>
    <col min="515" max="517" width="31.7109375" style="49" customWidth="1"/>
    <col min="518" max="769" width="9.140625" style="49"/>
    <col min="770" max="770" width="30.140625" style="49" customWidth="1"/>
    <col min="771" max="773" width="31.7109375" style="49" customWidth="1"/>
    <col min="774" max="1025" width="9.140625" style="49"/>
    <col min="1026" max="1026" width="30.140625" style="49" customWidth="1"/>
    <col min="1027" max="1029" width="31.7109375" style="49" customWidth="1"/>
    <col min="1030" max="1281" width="9.140625" style="49"/>
    <col min="1282" max="1282" width="30.140625" style="49" customWidth="1"/>
    <col min="1283" max="1285" width="31.7109375" style="49" customWidth="1"/>
    <col min="1286" max="1537" width="9.140625" style="49"/>
    <col min="1538" max="1538" width="30.140625" style="49" customWidth="1"/>
    <col min="1539" max="1541" width="31.7109375" style="49" customWidth="1"/>
    <col min="1542" max="1793" width="9.140625" style="49"/>
    <col min="1794" max="1794" width="30.140625" style="49" customWidth="1"/>
    <col min="1795" max="1797" width="31.7109375" style="49" customWidth="1"/>
    <col min="1798" max="2049" width="9.140625" style="49"/>
    <col min="2050" max="2050" width="30.140625" style="49" customWidth="1"/>
    <col min="2051" max="2053" width="31.7109375" style="49" customWidth="1"/>
    <col min="2054" max="2305" width="9.140625" style="49"/>
    <col min="2306" max="2306" width="30.140625" style="49" customWidth="1"/>
    <col min="2307" max="2309" width="31.7109375" style="49" customWidth="1"/>
    <col min="2310" max="2561" width="9.140625" style="49"/>
    <col min="2562" max="2562" width="30.140625" style="49" customWidth="1"/>
    <col min="2563" max="2565" width="31.7109375" style="49" customWidth="1"/>
    <col min="2566" max="2817" width="9.140625" style="49"/>
    <col min="2818" max="2818" width="30.140625" style="49" customWidth="1"/>
    <col min="2819" max="2821" width="31.7109375" style="49" customWidth="1"/>
    <col min="2822" max="3073" width="9.140625" style="49"/>
    <col min="3074" max="3074" width="30.140625" style="49" customWidth="1"/>
    <col min="3075" max="3077" width="31.7109375" style="49" customWidth="1"/>
    <col min="3078" max="3329" width="9.140625" style="49"/>
    <col min="3330" max="3330" width="30.140625" style="49" customWidth="1"/>
    <col min="3331" max="3333" width="31.7109375" style="49" customWidth="1"/>
    <col min="3334" max="3585" width="9.140625" style="49"/>
    <col min="3586" max="3586" width="30.140625" style="49" customWidth="1"/>
    <col min="3587" max="3589" width="31.7109375" style="49" customWidth="1"/>
    <col min="3590" max="3841" width="9.140625" style="49"/>
    <col min="3842" max="3842" width="30.140625" style="49" customWidth="1"/>
    <col min="3843" max="3845" width="31.7109375" style="49" customWidth="1"/>
    <col min="3846" max="4097" width="9.140625" style="49"/>
    <col min="4098" max="4098" width="30.140625" style="49" customWidth="1"/>
    <col min="4099" max="4101" width="31.7109375" style="49" customWidth="1"/>
    <col min="4102" max="4353" width="9.140625" style="49"/>
    <col min="4354" max="4354" width="30.140625" style="49" customWidth="1"/>
    <col min="4355" max="4357" width="31.7109375" style="49" customWidth="1"/>
    <col min="4358" max="4609" width="9.140625" style="49"/>
    <col min="4610" max="4610" width="30.140625" style="49" customWidth="1"/>
    <col min="4611" max="4613" width="31.7109375" style="49" customWidth="1"/>
    <col min="4614" max="4865" width="9.140625" style="49"/>
    <col min="4866" max="4866" width="30.140625" style="49" customWidth="1"/>
    <col min="4867" max="4869" width="31.7109375" style="49" customWidth="1"/>
    <col min="4870" max="5121" width="9.140625" style="49"/>
    <col min="5122" max="5122" width="30.140625" style="49" customWidth="1"/>
    <col min="5123" max="5125" width="31.7109375" style="49" customWidth="1"/>
    <col min="5126" max="5377" width="9.140625" style="49"/>
    <col min="5378" max="5378" width="30.140625" style="49" customWidth="1"/>
    <col min="5379" max="5381" width="31.7109375" style="49" customWidth="1"/>
    <col min="5382" max="5633" width="9.140625" style="49"/>
    <col min="5634" max="5634" width="30.140625" style="49" customWidth="1"/>
    <col min="5635" max="5637" width="31.7109375" style="49" customWidth="1"/>
    <col min="5638" max="5889" width="9.140625" style="49"/>
    <col min="5890" max="5890" width="30.140625" style="49" customWidth="1"/>
    <col min="5891" max="5893" width="31.7109375" style="49" customWidth="1"/>
    <col min="5894" max="6145" width="9.140625" style="49"/>
    <col min="6146" max="6146" width="30.140625" style="49" customWidth="1"/>
    <col min="6147" max="6149" width="31.7109375" style="49" customWidth="1"/>
    <col min="6150" max="6401" width="9.140625" style="49"/>
    <col min="6402" max="6402" width="30.140625" style="49" customWidth="1"/>
    <col min="6403" max="6405" width="31.7109375" style="49" customWidth="1"/>
    <col min="6406" max="6657" width="9.140625" style="49"/>
    <col min="6658" max="6658" width="30.140625" style="49" customWidth="1"/>
    <col min="6659" max="6661" width="31.7109375" style="49" customWidth="1"/>
    <col min="6662" max="6913" width="9.140625" style="49"/>
    <col min="6914" max="6914" width="30.140625" style="49" customWidth="1"/>
    <col min="6915" max="6917" width="31.7109375" style="49" customWidth="1"/>
    <col min="6918" max="7169" width="9.140625" style="49"/>
    <col min="7170" max="7170" width="30.140625" style="49" customWidth="1"/>
    <col min="7171" max="7173" width="31.7109375" style="49" customWidth="1"/>
    <col min="7174" max="7425" width="9.140625" style="49"/>
    <col min="7426" max="7426" width="30.140625" style="49" customWidth="1"/>
    <col min="7427" max="7429" width="31.7109375" style="49" customWidth="1"/>
    <col min="7430" max="7681" width="9.140625" style="49"/>
    <col min="7682" max="7682" width="30.140625" style="49" customWidth="1"/>
    <col min="7683" max="7685" width="31.7109375" style="49" customWidth="1"/>
    <col min="7686" max="7937" width="9.140625" style="49"/>
    <col min="7938" max="7938" width="30.140625" style="49" customWidth="1"/>
    <col min="7939" max="7941" width="31.7109375" style="49" customWidth="1"/>
    <col min="7942" max="8193" width="9.140625" style="49"/>
    <col min="8194" max="8194" width="30.140625" style="49" customWidth="1"/>
    <col min="8195" max="8197" width="31.7109375" style="49" customWidth="1"/>
    <col min="8198" max="8449" width="9.140625" style="49"/>
    <col min="8450" max="8450" width="30.140625" style="49" customWidth="1"/>
    <col min="8451" max="8453" width="31.7109375" style="49" customWidth="1"/>
    <col min="8454" max="8705" width="9.140625" style="49"/>
    <col min="8706" max="8706" width="30.140625" style="49" customWidth="1"/>
    <col min="8707" max="8709" width="31.7109375" style="49" customWidth="1"/>
    <col min="8710" max="8961" width="9.140625" style="49"/>
    <col min="8962" max="8962" width="30.140625" style="49" customWidth="1"/>
    <col min="8963" max="8965" width="31.7109375" style="49" customWidth="1"/>
    <col min="8966" max="9217" width="9.140625" style="49"/>
    <col min="9218" max="9218" width="30.140625" style="49" customWidth="1"/>
    <col min="9219" max="9221" width="31.7109375" style="49" customWidth="1"/>
    <col min="9222" max="9473" width="9.140625" style="49"/>
    <col min="9474" max="9474" width="30.140625" style="49" customWidth="1"/>
    <col min="9475" max="9477" width="31.7109375" style="49" customWidth="1"/>
    <col min="9478" max="9729" width="9.140625" style="49"/>
    <col min="9730" max="9730" width="30.140625" style="49" customWidth="1"/>
    <col min="9731" max="9733" width="31.7109375" style="49" customWidth="1"/>
    <col min="9734" max="9985" width="9.140625" style="49"/>
    <col min="9986" max="9986" width="30.140625" style="49" customWidth="1"/>
    <col min="9987" max="9989" width="31.7109375" style="49" customWidth="1"/>
    <col min="9990" max="10241" width="9.140625" style="49"/>
    <col min="10242" max="10242" width="30.140625" style="49" customWidth="1"/>
    <col min="10243" max="10245" width="31.7109375" style="49" customWidth="1"/>
    <col min="10246" max="10497" width="9.140625" style="49"/>
    <col min="10498" max="10498" width="30.140625" style="49" customWidth="1"/>
    <col min="10499" max="10501" width="31.7109375" style="49" customWidth="1"/>
    <col min="10502" max="10753" width="9.140625" style="49"/>
    <col min="10754" max="10754" width="30.140625" style="49" customWidth="1"/>
    <col min="10755" max="10757" width="31.7109375" style="49" customWidth="1"/>
    <col min="10758" max="11009" width="9.140625" style="49"/>
    <col min="11010" max="11010" width="30.140625" style="49" customWidth="1"/>
    <col min="11011" max="11013" width="31.7109375" style="49" customWidth="1"/>
    <col min="11014" max="11265" width="9.140625" style="49"/>
    <col min="11266" max="11266" width="30.140625" style="49" customWidth="1"/>
    <col min="11267" max="11269" width="31.7109375" style="49" customWidth="1"/>
    <col min="11270" max="11521" width="9.140625" style="49"/>
    <col min="11522" max="11522" width="30.140625" style="49" customWidth="1"/>
    <col min="11523" max="11525" width="31.7109375" style="49" customWidth="1"/>
    <col min="11526" max="11777" width="9.140625" style="49"/>
    <col min="11778" max="11778" width="30.140625" style="49" customWidth="1"/>
    <col min="11779" max="11781" width="31.7109375" style="49" customWidth="1"/>
    <col min="11782" max="12033" width="9.140625" style="49"/>
    <col min="12034" max="12034" width="30.140625" style="49" customWidth="1"/>
    <col min="12035" max="12037" width="31.7109375" style="49" customWidth="1"/>
    <col min="12038" max="12289" width="9.140625" style="49"/>
    <col min="12290" max="12290" width="30.140625" style="49" customWidth="1"/>
    <col min="12291" max="12293" width="31.7109375" style="49" customWidth="1"/>
    <col min="12294" max="12545" width="9.140625" style="49"/>
    <col min="12546" max="12546" width="30.140625" style="49" customWidth="1"/>
    <col min="12547" max="12549" width="31.7109375" style="49" customWidth="1"/>
    <col min="12550" max="12801" width="9.140625" style="49"/>
    <col min="12802" max="12802" width="30.140625" style="49" customWidth="1"/>
    <col min="12803" max="12805" width="31.7109375" style="49" customWidth="1"/>
    <col min="12806" max="13057" width="9.140625" style="49"/>
    <col min="13058" max="13058" width="30.140625" style="49" customWidth="1"/>
    <col min="13059" max="13061" width="31.7109375" style="49" customWidth="1"/>
    <col min="13062" max="13313" width="9.140625" style="49"/>
    <col min="13314" max="13314" width="30.140625" style="49" customWidth="1"/>
    <col min="13315" max="13317" width="31.7109375" style="49" customWidth="1"/>
    <col min="13318" max="13569" width="9.140625" style="49"/>
    <col min="13570" max="13570" width="30.140625" style="49" customWidth="1"/>
    <col min="13571" max="13573" width="31.7109375" style="49" customWidth="1"/>
    <col min="13574" max="13825" width="9.140625" style="49"/>
    <col min="13826" max="13826" width="30.140625" style="49" customWidth="1"/>
    <col min="13827" max="13829" width="31.7109375" style="49" customWidth="1"/>
    <col min="13830" max="14081" width="9.140625" style="49"/>
    <col min="14082" max="14082" width="30.140625" style="49" customWidth="1"/>
    <col min="14083" max="14085" width="31.7109375" style="49" customWidth="1"/>
    <col min="14086" max="14337" width="9.140625" style="49"/>
    <col min="14338" max="14338" width="30.140625" style="49" customWidth="1"/>
    <col min="14339" max="14341" width="31.7109375" style="49" customWidth="1"/>
    <col min="14342" max="14593" width="9.140625" style="49"/>
    <col min="14594" max="14594" width="30.140625" style="49" customWidth="1"/>
    <col min="14595" max="14597" width="31.7109375" style="49" customWidth="1"/>
    <col min="14598" max="14849" width="9.140625" style="49"/>
    <col min="14850" max="14850" width="30.140625" style="49" customWidth="1"/>
    <col min="14851" max="14853" width="31.7109375" style="49" customWidth="1"/>
    <col min="14854" max="15105" width="9.140625" style="49"/>
    <col min="15106" max="15106" width="30.140625" style="49" customWidth="1"/>
    <col min="15107" max="15109" width="31.7109375" style="49" customWidth="1"/>
    <col min="15110" max="15361" width="9.140625" style="49"/>
    <col min="15362" max="15362" width="30.140625" style="49" customWidth="1"/>
    <col min="15363" max="15365" width="31.7109375" style="49" customWidth="1"/>
    <col min="15366" max="15617" width="9.140625" style="49"/>
    <col min="15618" max="15618" width="30.140625" style="49" customWidth="1"/>
    <col min="15619" max="15621" width="31.7109375" style="49" customWidth="1"/>
    <col min="15622" max="15873" width="9.140625" style="49"/>
    <col min="15874" max="15874" width="30.140625" style="49" customWidth="1"/>
    <col min="15875" max="15877" width="31.7109375" style="49" customWidth="1"/>
    <col min="15878" max="16129" width="9.140625" style="49"/>
    <col min="16130" max="16130" width="30.140625" style="49" customWidth="1"/>
    <col min="16131" max="16133" width="31.7109375" style="49" customWidth="1"/>
    <col min="16134" max="16384" width="9.140625" style="49"/>
  </cols>
  <sheetData>
    <row r="1" spans="2:6" ht="15.75">
      <c r="B1" s="250" t="s">
        <v>124</v>
      </c>
      <c r="C1" s="250"/>
      <c r="D1" s="250"/>
      <c r="E1" s="250"/>
      <c r="F1" s="78"/>
    </row>
    <row r="2" spans="2:6" ht="81" customHeight="1">
      <c r="B2" s="224" t="s">
        <v>686</v>
      </c>
      <c r="C2" s="224"/>
      <c r="D2" s="224"/>
      <c r="E2" s="224"/>
    </row>
    <row r="3" spans="2:6" ht="11.25" customHeight="1" thickBot="1">
      <c r="B3" s="278" t="s">
        <v>28</v>
      </c>
      <c r="C3" s="278"/>
      <c r="D3" s="278"/>
      <c r="E3" s="278"/>
    </row>
    <row r="4" spans="2:6" s="52" customFormat="1" ht="25.5">
      <c r="B4" s="127" t="s">
        <v>54</v>
      </c>
      <c r="C4" s="128" t="s">
        <v>55</v>
      </c>
      <c r="D4" s="128" t="s">
        <v>142</v>
      </c>
      <c r="E4" s="129" t="s">
        <v>56</v>
      </c>
    </row>
    <row r="5" spans="2:6" ht="35.25" customHeight="1">
      <c r="B5" s="53" t="s">
        <v>60</v>
      </c>
      <c r="C5" s="97">
        <f>45+230.03</f>
        <v>275.02999999999997</v>
      </c>
      <c r="D5" s="97">
        <f>9039.03-C5</f>
        <v>8764</v>
      </c>
      <c r="E5" s="103">
        <f>SUM(C5:D5)</f>
        <v>9039.0300000000007</v>
      </c>
    </row>
    <row r="6" spans="2:6" ht="35.25" customHeight="1">
      <c r="B6" s="53" t="s">
        <v>61</v>
      </c>
      <c r="C6" s="97">
        <v>0</v>
      </c>
      <c r="D6" s="97"/>
      <c r="E6" s="103">
        <f>SUM(C6:D6)</f>
        <v>0</v>
      </c>
    </row>
    <row r="7" spans="2:6" s="51" customFormat="1" ht="35.25" customHeight="1" thickBot="1">
      <c r="B7" s="54" t="s">
        <v>27</v>
      </c>
      <c r="C7" s="55"/>
      <c r="D7" s="55"/>
      <c r="E7" s="56"/>
    </row>
    <row r="8" spans="2:6" s="51" customFormat="1" ht="71.25" customHeight="1">
      <c r="B8" s="288" t="s">
        <v>147</v>
      </c>
      <c r="C8" s="289"/>
      <c r="D8" s="289"/>
      <c r="E8" s="289"/>
    </row>
    <row r="9" spans="2:6" ht="58.5" customHeight="1">
      <c r="B9" s="279" t="s">
        <v>144</v>
      </c>
      <c r="C9" s="280"/>
      <c r="D9" s="280"/>
      <c r="E9" s="280"/>
    </row>
  </sheetData>
  <mergeCells count="5">
    <mergeCell ref="B2:E2"/>
    <mergeCell ref="B3:E3"/>
    <mergeCell ref="B1:E1"/>
    <mergeCell ref="B9:E9"/>
    <mergeCell ref="B8:E8"/>
  </mergeCells>
  <printOptions horizontalCentered="1"/>
  <pageMargins left="0.17" right="0.17" top="0.75" bottom="0.75" header="0.3" footer="0.3"/>
  <pageSetup scale="6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W69"/>
  <sheetViews>
    <sheetView view="pageBreakPreview" topLeftCell="A46" zoomScale="110" zoomScaleNormal="100" zoomScaleSheetLayoutView="110" workbookViewId="0">
      <selection activeCell="D20" sqref="D20"/>
    </sheetView>
  </sheetViews>
  <sheetFormatPr defaultRowHeight="12.75"/>
  <cols>
    <col min="1" max="1" width="5.5703125" style="58" customWidth="1"/>
    <col min="2" max="2" width="3.5703125" style="58" bestFit="1" customWidth="1"/>
    <col min="3" max="3" width="54.42578125" style="58" customWidth="1"/>
    <col min="4" max="4" width="35.5703125" style="58" customWidth="1"/>
    <col min="5" max="16384" width="9.140625" style="58"/>
  </cols>
  <sheetData>
    <row r="1" spans="1:49" ht="15.75" customHeight="1">
      <c r="B1" s="250" t="s">
        <v>125</v>
      </c>
      <c r="C1" s="250"/>
      <c r="D1" s="250"/>
      <c r="E1" s="78"/>
    </row>
    <row r="2" spans="1:49" s="31" customFormat="1" ht="78.75" customHeight="1" thickBot="1">
      <c r="B2" s="290" t="s">
        <v>163</v>
      </c>
      <c r="C2" s="290"/>
      <c r="D2" s="290"/>
      <c r="F2" s="61"/>
      <c r="G2" s="61"/>
    </row>
    <row r="3" spans="1:49" s="62" customFormat="1" ht="31.5" customHeight="1">
      <c r="B3" s="79" t="s">
        <v>39</v>
      </c>
      <c r="C3" s="80" t="s">
        <v>63</v>
      </c>
      <c r="D3" s="81" t="s">
        <v>62</v>
      </c>
    </row>
    <row r="4" spans="1:49" s="60" customFormat="1" ht="15">
      <c r="A4" s="58"/>
      <c r="B4" s="82">
        <v>1</v>
      </c>
      <c r="C4" s="106"/>
      <c r="D4" s="109"/>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row>
    <row r="5" spans="1:49" s="60" customFormat="1" ht="15">
      <c r="A5" s="58"/>
      <c r="B5" s="82">
        <v>2</v>
      </c>
      <c r="C5" s="106"/>
      <c r="D5" s="109"/>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c r="AU5" s="58"/>
      <c r="AV5" s="58"/>
      <c r="AW5" s="58"/>
    </row>
    <row r="6" spans="1:49" s="60" customFormat="1" ht="15">
      <c r="A6" s="58"/>
      <c r="B6" s="82">
        <v>3</v>
      </c>
      <c r="C6" s="106"/>
      <c r="D6" s="109"/>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row>
    <row r="7" spans="1:49" s="60" customFormat="1" ht="15">
      <c r="A7" s="58"/>
      <c r="B7" s="82">
        <v>4</v>
      </c>
      <c r="C7" s="107"/>
      <c r="D7" s="109"/>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row>
    <row r="8" spans="1:49" s="60" customFormat="1" ht="15">
      <c r="A8" s="58"/>
      <c r="B8" s="82">
        <v>5</v>
      </c>
      <c r="C8" s="106"/>
      <c r="D8" s="109"/>
      <c r="E8" s="58"/>
      <c r="F8" s="58"/>
      <c r="G8" s="58"/>
      <c r="H8" s="58"/>
      <c r="I8" s="58"/>
      <c r="J8" s="58"/>
      <c r="K8" s="58"/>
      <c r="L8" s="58"/>
      <c r="M8" s="58"/>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row>
    <row r="9" spans="1:49" s="60" customFormat="1" ht="15">
      <c r="A9" s="58"/>
      <c r="B9" s="82">
        <v>6</v>
      </c>
      <c r="C9" s="106"/>
      <c r="D9" s="109"/>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row>
    <row r="10" spans="1:49" s="60" customFormat="1" ht="15">
      <c r="A10" s="58"/>
      <c r="B10" s="82">
        <v>7</v>
      </c>
      <c r="C10" s="106"/>
      <c r="D10" s="109"/>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row>
    <row r="11" spans="1:49" s="60" customFormat="1" ht="15">
      <c r="A11" s="58"/>
      <c r="B11" s="82">
        <v>8</v>
      </c>
      <c r="C11" s="106"/>
      <c r="D11" s="109"/>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row>
    <row r="12" spans="1:49" s="60" customFormat="1" ht="15">
      <c r="A12" s="58"/>
      <c r="B12" s="82">
        <v>9</v>
      </c>
      <c r="C12" s="106"/>
      <c r="D12" s="109"/>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row>
    <row r="13" spans="1:49" s="60" customFormat="1" ht="15">
      <c r="A13" s="58"/>
      <c r="B13" s="82">
        <v>10</v>
      </c>
      <c r="C13" s="106"/>
      <c r="D13" s="109"/>
      <c r="E13" s="58"/>
      <c r="F13" s="58"/>
      <c r="G13" s="58"/>
      <c r="H13" s="58"/>
      <c r="I13" s="58"/>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row>
    <row r="14" spans="1:49" s="60" customFormat="1" ht="15">
      <c r="A14" s="58"/>
      <c r="B14" s="82">
        <v>11</v>
      </c>
      <c r="C14" s="106"/>
      <c r="D14" s="109"/>
      <c r="E14" s="58"/>
      <c r="F14" s="58"/>
      <c r="G14" s="58"/>
      <c r="H14" s="58"/>
      <c r="I14" s="58"/>
      <c r="J14" s="58"/>
      <c r="K14" s="58"/>
      <c r="L14" s="58"/>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row>
    <row r="15" spans="1:49" s="60" customFormat="1" ht="15">
      <c r="A15" s="58"/>
      <c r="B15" s="82">
        <v>12</v>
      </c>
      <c r="C15" s="106"/>
      <c r="D15" s="109"/>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row>
    <row r="16" spans="1:49" s="60" customFormat="1" ht="15">
      <c r="A16" s="58"/>
      <c r="B16" s="82">
        <v>13</v>
      </c>
      <c r="C16" s="106"/>
      <c r="D16" s="109"/>
      <c r="E16" s="58"/>
      <c r="F16" s="58"/>
      <c r="G16" s="58"/>
      <c r="H16" s="58"/>
      <c r="I16" s="58"/>
      <c r="J16" s="58"/>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row>
    <row r="17" spans="1:49" s="60" customFormat="1" ht="15">
      <c r="A17" s="58"/>
      <c r="B17" s="82">
        <v>14</v>
      </c>
      <c r="C17" s="106"/>
      <c r="D17" s="109"/>
      <c r="E17" s="58"/>
      <c r="F17" s="58"/>
      <c r="G17" s="58"/>
      <c r="H17" s="58"/>
      <c r="I17" s="58"/>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row>
    <row r="18" spans="1:49" s="60" customFormat="1" ht="15">
      <c r="A18" s="58"/>
      <c r="B18" s="82">
        <v>15</v>
      </c>
      <c r="C18" s="106"/>
      <c r="D18" s="109"/>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row>
    <row r="19" spans="1:49" s="60" customFormat="1" ht="15">
      <c r="A19" s="58"/>
      <c r="B19" s="82">
        <v>16</v>
      </c>
      <c r="C19" s="106"/>
      <c r="D19" s="109"/>
      <c r="E19" s="58"/>
      <c r="F19" s="58"/>
      <c r="G19" s="58"/>
      <c r="H19" s="58"/>
      <c r="I19" s="58"/>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8"/>
      <c r="AO19" s="58"/>
      <c r="AP19" s="58"/>
      <c r="AQ19" s="58"/>
      <c r="AR19" s="58"/>
      <c r="AS19" s="58"/>
      <c r="AT19" s="58"/>
      <c r="AU19" s="58"/>
      <c r="AV19" s="58"/>
      <c r="AW19" s="58"/>
    </row>
    <row r="20" spans="1:49" s="60" customFormat="1" ht="15">
      <c r="A20" s="58"/>
      <c r="B20" s="82">
        <v>17</v>
      </c>
      <c r="C20" s="106"/>
      <c r="D20" s="109"/>
      <c r="E20" s="58"/>
      <c r="F20" s="58"/>
      <c r="G20" s="58"/>
      <c r="H20" s="58"/>
      <c r="I20" s="58"/>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row>
    <row r="21" spans="1:49" s="60" customFormat="1" ht="15">
      <c r="A21" s="58"/>
      <c r="B21" s="82">
        <v>18</v>
      </c>
      <c r="C21" s="106"/>
      <c r="D21" s="109"/>
      <c r="E21" s="58"/>
      <c r="F21" s="58"/>
      <c r="G21" s="58"/>
      <c r="H21" s="58"/>
      <c r="I21" s="58"/>
      <c r="J21" s="58"/>
      <c r="K21" s="58"/>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row>
    <row r="22" spans="1:49" s="60" customFormat="1" ht="15">
      <c r="A22" s="58"/>
      <c r="B22" s="82">
        <v>19</v>
      </c>
      <c r="C22" s="106"/>
      <c r="D22" s="109"/>
      <c r="E22" s="58"/>
      <c r="F22" s="58"/>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row>
    <row r="23" spans="1:49" s="60" customFormat="1" ht="15">
      <c r="A23" s="58"/>
      <c r="B23" s="82">
        <v>20</v>
      </c>
      <c r="C23" s="106"/>
      <c r="D23" s="109"/>
      <c r="E23" s="58"/>
      <c r="F23" s="58"/>
      <c r="G23" s="58"/>
      <c r="H23" s="58"/>
      <c r="I23" s="58"/>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8"/>
      <c r="AO23" s="58"/>
      <c r="AP23" s="58"/>
      <c r="AQ23" s="58"/>
      <c r="AR23" s="58"/>
      <c r="AS23" s="58"/>
      <c r="AT23" s="58"/>
      <c r="AU23" s="58"/>
      <c r="AV23" s="58"/>
      <c r="AW23" s="58"/>
    </row>
    <row r="24" spans="1:49" s="60" customFormat="1" ht="15">
      <c r="A24" s="58"/>
      <c r="B24" s="82">
        <v>21</v>
      </c>
      <c r="C24" s="106"/>
      <c r="D24" s="109"/>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row>
    <row r="25" spans="1:49" s="60" customFormat="1" ht="15">
      <c r="A25" s="58"/>
      <c r="B25" s="82">
        <v>22</v>
      </c>
      <c r="C25" s="106"/>
      <c r="D25" s="109"/>
      <c r="E25" s="58"/>
      <c r="F25" s="58"/>
      <c r="G25" s="58"/>
      <c r="H25" s="58"/>
      <c r="I25" s="58"/>
      <c r="J25" s="58"/>
      <c r="K25" s="58"/>
      <c r="L25" s="58"/>
      <c r="M25" s="58"/>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8"/>
      <c r="AO25" s="58"/>
      <c r="AP25" s="58"/>
      <c r="AQ25" s="58"/>
      <c r="AR25" s="58"/>
      <c r="AS25" s="58"/>
      <c r="AT25" s="58"/>
      <c r="AU25" s="58"/>
      <c r="AV25" s="58"/>
      <c r="AW25" s="58"/>
    </row>
    <row r="26" spans="1:49" s="60" customFormat="1" ht="15">
      <c r="A26" s="58"/>
      <c r="B26" s="82">
        <v>23</v>
      </c>
      <c r="C26" s="106"/>
      <c r="D26" s="109"/>
      <c r="E26" s="58"/>
      <c r="F26" s="58"/>
      <c r="G26" s="58"/>
      <c r="H26" s="58"/>
      <c r="I26" s="58"/>
      <c r="J26" s="58"/>
      <c r="K26" s="58"/>
      <c r="L26" s="58"/>
      <c r="M26" s="58"/>
      <c r="N26" s="58"/>
      <c r="O26" s="5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row>
    <row r="27" spans="1:49" s="60" customFormat="1" ht="15">
      <c r="A27" s="58"/>
      <c r="B27" s="82">
        <v>24</v>
      </c>
      <c r="C27" s="106"/>
      <c r="D27" s="109"/>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row>
    <row r="28" spans="1:49" s="60" customFormat="1" ht="15">
      <c r="A28" s="58"/>
      <c r="B28" s="82">
        <v>25</v>
      </c>
      <c r="C28" s="106"/>
      <c r="D28" s="109"/>
      <c r="E28" s="58"/>
      <c r="F28" s="58"/>
      <c r="G28" s="58"/>
      <c r="H28" s="58"/>
      <c r="I28" s="58"/>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58"/>
      <c r="AP28" s="58"/>
      <c r="AQ28" s="58"/>
      <c r="AR28" s="58"/>
      <c r="AS28" s="58"/>
      <c r="AT28" s="58"/>
      <c r="AU28" s="58"/>
      <c r="AV28" s="58"/>
      <c r="AW28" s="58"/>
    </row>
    <row r="29" spans="1:49" s="60" customFormat="1" ht="15">
      <c r="A29" s="58"/>
      <c r="B29" s="82">
        <v>26</v>
      </c>
      <c r="C29" s="106"/>
      <c r="D29" s="109"/>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8"/>
      <c r="AO29" s="58"/>
      <c r="AP29" s="58"/>
      <c r="AQ29" s="58"/>
      <c r="AR29" s="58"/>
      <c r="AS29" s="58"/>
      <c r="AT29" s="58"/>
      <c r="AU29" s="58"/>
      <c r="AV29" s="58"/>
      <c r="AW29" s="58"/>
    </row>
    <row r="30" spans="1:49" s="60" customFormat="1" ht="15">
      <c r="A30" s="58"/>
      <c r="B30" s="82">
        <v>27</v>
      </c>
      <c r="C30" s="106"/>
      <c r="D30" s="109"/>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row>
    <row r="31" spans="1:49" s="60" customFormat="1" ht="15">
      <c r="A31" s="58"/>
      <c r="B31" s="82">
        <v>28</v>
      </c>
      <c r="C31" s="106"/>
      <c r="D31" s="109"/>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row>
    <row r="32" spans="1:49" s="60" customFormat="1" ht="15">
      <c r="A32" s="58"/>
      <c r="B32" s="82">
        <v>29</v>
      </c>
      <c r="C32" s="106"/>
      <c r="D32" s="109"/>
      <c r="E32" s="58"/>
      <c r="F32" s="58"/>
      <c r="G32" s="58"/>
      <c r="H32" s="58"/>
      <c r="I32" s="58"/>
      <c r="J32" s="58"/>
      <c r="K32" s="58"/>
      <c r="L32" s="58"/>
      <c r="M32" s="58"/>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row>
    <row r="33" spans="1:127" s="60" customFormat="1" ht="15">
      <c r="A33" s="58"/>
      <c r="B33" s="82">
        <v>30</v>
      </c>
      <c r="C33" s="106"/>
      <c r="D33" s="109"/>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row>
    <row r="34" spans="1:127" s="60" customFormat="1" ht="15">
      <c r="A34" s="58"/>
      <c r="B34" s="82">
        <v>31</v>
      </c>
      <c r="C34" s="106"/>
      <c r="D34" s="109"/>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c r="AV34" s="58"/>
      <c r="AW34" s="58"/>
    </row>
    <row r="35" spans="1:127" s="60" customFormat="1" ht="15">
      <c r="A35" s="58"/>
      <c r="B35" s="82">
        <v>32</v>
      </c>
      <c r="C35" s="106"/>
      <c r="D35" s="109"/>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row>
    <row r="36" spans="1:127" s="60" customFormat="1" ht="15">
      <c r="A36" s="58"/>
      <c r="B36" s="82">
        <v>33</v>
      </c>
      <c r="C36" s="106"/>
      <c r="D36" s="109"/>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c r="AQ36" s="58"/>
      <c r="AR36" s="58"/>
      <c r="AS36" s="58"/>
      <c r="AT36" s="58"/>
      <c r="AU36" s="58"/>
      <c r="AV36" s="58"/>
      <c r="AW36" s="58"/>
    </row>
    <row r="37" spans="1:127" s="60" customFormat="1" ht="15">
      <c r="A37" s="58"/>
      <c r="B37" s="82">
        <v>34</v>
      </c>
      <c r="C37" s="106"/>
      <c r="D37" s="109"/>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row>
    <row r="38" spans="1:127" s="60" customFormat="1" ht="15">
      <c r="A38" s="58"/>
      <c r="B38" s="82">
        <v>35</v>
      </c>
      <c r="C38" s="106"/>
      <c r="D38" s="109"/>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row>
    <row r="39" spans="1:127" s="60" customFormat="1" ht="15">
      <c r="A39" s="58"/>
      <c r="B39" s="82">
        <v>36</v>
      </c>
      <c r="C39" s="106"/>
      <c r="D39" s="109"/>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c r="AM39" s="58"/>
      <c r="AN39" s="58"/>
      <c r="AO39" s="58"/>
      <c r="AP39" s="58"/>
      <c r="AQ39" s="58"/>
      <c r="AR39" s="58"/>
      <c r="AS39" s="58"/>
      <c r="AT39" s="58"/>
      <c r="AU39" s="58"/>
      <c r="AV39" s="58"/>
      <c r="AW39" s="58"/>
    </row>
    <row r="40" spans="1:127" s="60" customFormat="1" ht="15">
      <c r="A40" s="58"/>
      <c r="B40" s="82">
        <v>37</v>
      </c>
      <c r="C40" s="106"/>
      <c r="D40" s="109"/>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c r="AR40" s="58"/>
      <c r="AS40" s="58"/>
      <c r="AT40" s="58"/>
      <c r="AU40" s="58"/>
      <c r="AV40" s="58"/>
      <c r="AW40" s="58"/>
    </row>
    <row r="41" spans="1:127" s="60" customFormat="1" ht="15">
      <c r="A41" s="58"/>
      <c r="B41" s="82">
        <v>38</v>
      </c>
      <c r="C41" s="106"/>
      <c r="D41" s="109"/>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58"/>
      <c r="AR41" s="58"/>
      <c r="AS41" s="58"/>
      <c r="AT41" s="58"/>
      <c r="AU41" s="58"/>
      <c r="AV41" s="58"/>
      <c r="AW41" s="58"/>
    </row>
    <row r="42" spans="1:127" s="60" customFormat="1" ht="15">
      <c r="A42" s="58"/>
      <c r="B42" s="82">
        <v>39</v>
      </c>
      <c r="C42" s="106"/>
      <c r="D42" s="109"/>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c r="AQ42" s="58"/>
      <c r="AR42" s="58"/>
      <c r="AS42" s="58"/>
      <c r="AT42" s="58"/>
      <c r="AU42" s="58"/>
      <c r="AV42" s="58"/>
      <c r="AW42" s="58"/>
    </row>
    <row r="43" spans="1:127" s="60" customFormat="1" ht="15">
      <c r="A43" s="58"/>
      <c r="B43" s="82">
        <v>40</v>
      </c>
      <c r="C43" s="106"/>
      <c r="D43" s="109"/>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c r="AM43" s="58"/>
      <c r="AN43" s="58"/>
      <c r="AO43" s="58"/>
      <c r="AP43" s="58"/>
      <c r="AQ43" s="58"/>
      <c r="AR43" s="58"/>
      <c r="AS43" s="58"/>
      <c r="AT43" s="58"/>
      <c r="AU43" s="58"/>
      <c r="AV43" s="58"/>
      <c r="AW43" s="58"/>
      <c r="AX43" s="58"/>
      <c r="AY43" s="58"/>
      <c r="AZ43" s="58"/>
      <c r="BA43" s="58"/>
      <c r="BB43" s="58"/>
      <c r="BC43" s="58"/>
      <c r="BD43" s="58"/>
      <c r="BE43" s="58"/>
      <c r="BF43" s="58"/>
      <c r="BG43" s="58"/>
      <c r="BH43" s="58"/>
      <c r="BI43" s="58"/>
      <c r="BJ43" s="58"/>
      <c r="BK43" s="58"/>
      <c r="BL43" s="58"/>
      <c r="BM43" s="58"/>
      <c r="BN43" s="58"/>
      <c r="BO43" s="58"/>
      <c r="BP43" s="58"/>
      <c r="BQ43" s="58"/>
      <c r="BR43" s="58"/>
      <c r="BS43" s="58"/>
      <c r="BT43" s="58"/>
      <c r="BU43" s="58"/>
      <c r="BV43" s="58"/>
      <c r="BW43" s="58"/>
      <c r="BX43" s="58"/>
      <c r="BY43" s="58"/>
      <c r="BZ43" s="58"/>
      <c r="CA43" s="58"/>
      <c r="CB43" s="58"/>
      <c r="CC43" s="58"/>
      <c r="CD43" s="58"/>
      <c r="CE43" s="58"/>
      <c r="CF43" s="58"/>
      <c r="CG43" s="58"/>
      <c r="CH43" s="58"/>
      <c r="CI43" s="58"/>
      <c r="CJ43" s="58"/>
      <c r="CK43" s="58"/>
      <c r="CL43" s="58"/>
      <c r="CM43" s="58"/>
      <c r="CN43" s="58"/>
      <c r="CO43" s="58"/>
      <c r="CP43" s="58"/>
      <c r="CQ43" s="58"/>
      <c r="CR43" s="58"/>
      <c r="CS43" s="58"/>
      <c r="CT43" s="58"/>
      <c r="CU43" s="58"/>
      <c r="CV43" s="58"/>
      <c r="CW43" s="58"/>
      <c r="CX43" s="58"/>
      <c r="CY43" s="58"/>
      <c r="CZ43" s="58"/>
      <c r="DA43" s="58"/>
      <c r="DB43" s="58"/>
      <c r="DC43" s="58"/>
      <c r="DD43" s="58"/>
      <c r="DE43" s="58"/>
      <c r="DF43" s="58"/>
      <c r="DG43" s="58"/>
      <c r="DH43" s="58"/>
      <c r="DI43" s="58"/>
      <c r="DJ43" s="58"/>
      <c r="DK43" s="58"/>
      <c r="DL43" s="58"/>
      <c r="DM43" s="58"/>
      <c r="DN43" s="58"/>
      <c r="DO43" s="58"/>
      <c r="DP43" s="58"/>
      <c r="DQ43" s="58"/>
      <c r="DR43" s="58"/>
      <c r="DS43" s="58"/>
      <c r="DT43" s="58"/>
      <c r="DU43" s="58"/>
      <c r="DV43" s="58"/>
      <c r="DW43" s="58"/>
    </row>
    <row r="44" spans="1:127" s="60" customFormat="1" ht="15">
      <c r="A44" s="58"/>
      <c r="B44" s="82">
        <v>41</v>
      </c>
      <c r="C44" s="106"/>
      <c r="D44" s="109"/>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c r="AR44" s="58"/>
      <c r="AS44" s="58"/>
      <c r="AT44" s="58"/>
      <c r="AU44" s="58"/>
      <c r="AV44" s="58"/>
      <c r="AW44" s="58"/>
    </row>
    <row r="45" spans="1:127" s="60" customFormat="1" ht="15">
      <c r="A45" s="58"/>
      <c r="B45" s="82">
        <v>42</v>
      </c>
      <c r="C45" s="106"/>
      <c r="D45" s="109"/>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c r="AM45" s="58"/>
      <c r="AN45" s="58"/>
      <c r="AO45" s="58"/>
      <c r="AP45" s="58"/>
      <c r="AQ45" s="58"/>
      <c r="AR45" s="58"/>
      <c r="AS45" s="58"/>
      <c r="AT45" s="58"/>
      <c r="AU45" s="58"/>
      <c r="AV45" s="58"/>
      <c r="AW45" s="58"/>
    </row>
    <row r="46" spans="1:127" s="60" customFormat="1" ht="15">
      <c r="A46" s="58"/>
      <c r="B46" s="82">
        <v>43</v>
      </c>
      <c r="C46" s="106"/>
      <c r="D46" s="109"/>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row>
    <row r="47" spans="1:127" s="60" customFormat="1" ht="15">
      <c r="A47" s="58"/>
      <c r="B47" s="82">
        <v>44</v>
      </c>
      <c r="C47" s="106"/>
      <c r="D47" s="109"/>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8"/>
      <c r="AT47" s="58"/>
      <c r="AU47" s="58"/>
      <c r="AV47" s="58"/>
      <c r="AW47" s="58"/>
    </row>
    <row r="48" spans="1:127" s="60" customFormat="1" ht="15">
      <c r="A48" s="58"/>
      <c r="B48" s="82">
        <v>45</v>
      </c>
      <c r="C48" s="106"/>
      <c r="D48" s="109"/>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8"/>
      <c r="AO48" s="58"/>
      <c r="AP48" s="58"/>
      <c r="AQ48" s="58"/>
      <c r="AR48" s="58"/>
      <c r="AS48" s="58"/>
      <c r="AT48" s="58"/>
      <c r="AU48" s="58"/>
      <c r="AV48" s="58"/>
      <c r="AW48" s="58"/>
    </row>
    <row r="49" spans="1:127" s="60" customFormat="1" ht="15">
      <c r="A49" s="58"/>
      <c r="B49" s="82">
        <v>46</v>
      </c>
      <c r="C49" s="106"/>
      <c r="D49" s="109"/>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c r="AM49" s="58"/>
      <c r="AN49" s="58"/>
      <c r="AO49" s="58"/>
      <c r="AP49" s="58"/>
      <c r="AQ49" s="58"/>
      <c r="AR49" s="58"/>
      <c r="AS49" s="58"/>
      <c r="AT49" s="58"/>
      <c r="AU49" s="58"/>
      <c r="AV49" s="58"/>
      <c r="AW49" s="58"/>
    </row>
    <row r="50" spans="1:127" s="60" customFormat="1" ht="15">
      <c r="A50" s="58"/>
      <c r="B50" s="82">
        <v>47</v>
      </c>
      <c r="C50" s="106"/>
      <c r="D50" s="109"/>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c r="AR50" s="58"/>
      <c r="AS50" s="58"/>
      <c r="AT50" s="58"/>
      <c r="AU50" s="58"/>
      <c r="AV50" s="58"/>
      <c r="AW50" s="58"/>
    </row>
    <row r="51" spans="1:127" s="60" customFormat="1" ht="15">
      <c r="A51" s="58"/>
      <c r="B51" s="82">
        <v>48</v>
      </c>
      <c r="C51" s="106"/>
      <c r="D51" s="109"/>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row>
    <row r="52" spans="1:127" s="60" customFormat="1" ht="15">
      <c r="A52" s="58"/>
      <c r="B52" s="82">
        <v>49</v>
      </c>
      <c r="C52" s="106"/>
      <c r="D52" s="109"/>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c r="AR52" s="58"/>
      <c r="AS52" s="58"/>
      <c r="AT52" s="58"/>
      <c r="AU52" s="58"/>
      <c r="AV52" s="58"/>
      <c r="AW52" s="58"/>
    </row>
    <row r="53" spans="1:127" s="60" customFormat="1" ht="15">
      <c r="A53" s="58"/>
      <c r="B53" s="82">
        <v>50</v>
      </c>
      <c r="C53" s="106"/>
      <c r="D53" s="109"/>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row>
    <row r="54" spans="1:127" s="60" customFormat="1" ht="15">
      <c r="A54" s="58"/>
      <c r="B54" s="82">
        <v>51</v>
      </c>
      <c r="C54" s="106"/>
      <c r="D54" s="109"/>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8"/>
      <c r="AO54" s="58"/>
      <c r="AP54" s="58"/>
      <c r="AQ54" s="58"/>
      <c r="AR54" s="58"/>
      <c r="AS54" s="58"/>
      <c r="AT54" s="58"/>
      <c r="AU54" s="58"/>
      <c r="AV54" s="58"/>
      <c r="AW54" s="58"/>
    </row>
    <row r="55" spans="1:127" s="60" customFormat="1" ht="15">
      <c r="A55" s="58"/>
      <c r="B55" s="82">
        <v>52</v>
      </c>
      <c r="C55" s="106"/>
      <c r="D55" s="109"/>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c r="AQ55" s="58"/>
      <c r="AR55" s="58"/>
      <c r="AS55" s="58"/>
      <c r="AT55" s="58"/>
      <c r="AU55" s="58"/>
      <c r="AV55" s="58"/>
      <c r="AW55" s="58"/>
    </row>
    <row r="56" spans="1:127" s="60" customFormat="1" ht="15">
      <c r="A56" s="58"/>
      <c r="B56" s="82">
        <v>53</v>
      </c>
      <c r="C56" s="106"/>
      <c r="D56" s="109"/>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c r="AN56" s="58"/>
      <c r="AO56" s="58"/>
      <c r="AP56" s="58"/>
      <c r="AQ56" s="58"/>
      <c r="AR56" s="58"/>
      <c r="AS56" s="58"/>
      <c r="AT56" s="58"/>
      <c r="AU56" s="58"/>
      <c r="AV56" s="58"/>
      <c r="AW56" s="58"/>
    </row>
    <row r="57" spans="1:127" s="60" customFormat="1" ht="15">
      <c r="A57" s="58"/>
      <c r="B57" s="82">
        <v>54</v>
      </c>
      <c r="C57" s="106"/>
      <c r="D57" s="109"/>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c r="AN57" s="58"/>
      <c r="AO57" s="58"/>
      <c r="AP57" s="58"/>
      <c r="AQ57" s="58"/>
      <c r="AR57" s="58"/>
      <c r="AS57" s="58"/>
      <c r="AT57" s="58"/>
      <c r="AU57" s="58"/>
      <c r="AV57" s="58"/>
      <c r="AW57" s="58"/>
    </row>
    <row r="58" spans="1:127" s="60" customFormat="1" ht="15">
      <c r="A58" s="58"/>
      <c r="B58" s="82">
        <v>55</v>
      </c>
      <c r="C58" s="106"/>
      <c r="D58" s="109"/>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58"/>
      <c r="AR58" s="58"/>
      <c r="AS58" s="58"/>
      <c r="AT58" s="58"/>
      <c r="AU58" s="58"/>
      <c r="AV58" s="58"/>
      <c r="AW58" s="58"/>
    </row>
    <row r="59" spans="1:127" s="60" customFormat="1" ht="15">
      <c r="A59" s="58"/>
      <c r="B59" s="82">
        <v>56</v>
      </c>
      <c r="C59" s="106"/>
      <c r="D59" s="109"/>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c r="AM59" s="58"/>
      <c r="AN59" s="58"/>
      <c r="AO59" s="58"/>
      <c r="AP59" s="58"/>
      <c r="AQ59" s="58"/>
      <c r="AR59" s="58"/>
      <c r="AS59" s="58"/>
      <c r="AT59" s="58"/>
      <c r="AU59" s="58"/>
      <c r="AV59" s="58"/>
      <c r="AW59" s="58"/>
    </row>
    <row r="60" spans="1:127" s="60" customFormat="1" ht="15">
      <c r="A60" s="58"/>
      <c r="B60" s="82">
        <v>57</v>
      </c>
      <c r="C60" s="106"/>
      <c r="D60" s="109"/>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c r="AQ60" s="58"/>
      <c r="AR60" s="58"/>
      <c r="AS60" s="58"/>
      <c r="AT60" s="58"/>
      <c r="AU60" s="58"/>
      <c r="AV60" s="58"/>
      <c r="AW60" s="58"/>
    </row>
    <row r="61" spans="1:127" s="60" customFormat="1" ht="15">
      <c r="A61" s="58"/>
      <c r="B61" s="82">
        <v>58</v>
      </c>
      <c r="C61" s="108"/>
      <c r="D61" s="110"/>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c r="AQ61" s="58"/>
      <c r="AR61" s="58"/>
      <c r="AS61" s="58"/>
      <c r="AT61" s="58"/>
      <c r="AU61" s="58"/>
      <c r="AV61" s="58"/>
      <c r="AW61" s="58"/>
    </row>
    <row r="62" spans="1:127" s="60" customFormat="1" ht="15">
      <c r="A62" s="58"/>
      <c r="B62" s="82">
        <v>59</v>
      </c>
      <c r="C62" s="106"/>
      <c r="D62" s="109"/>
      <c r="E62" s="58"/>
      <c r="F62" s="58"/>
      <c r="G62" s="58"/>
      <c r="H62" s="58"/>
      <c r="I62" s="58"/>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8"/>
      <c r="AO62" s="58"/>
      <c r="AP62" s="58"/>
      <c r="AQ62" s="58"/>
      <c r="AR62" s="58"/>
      <c r="AS62" s="58"/>
      <c r="AT62" s="58"/>
      <c r="AU62" s="58"/>
      <c r="AV62" s="58"/>
      <c r="AW62" s="58"/>
    </row>
    <row r="63" spans="1:127" s="60" customFormat="1" ht="15">
      <c r="A63" s="58"/>
      <c r="B63" s="82">
        <v>60</v>
      </c>
      <c r="C63" s="106"/>
      <c r="D63" s="109"/>
      <c r="E63" s="58"/>
      <c r="F63" s="58"/>
      <c r="G63" s="58"/>
      <c r="H63" s="58"/>
      <c r="I63" s="58"/>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c r="AM63" s="58"/>
      <c r="AN63" s="58"/>
      <c r="AO63" s="58"/>
      <c r="AP63" s="58"/>
      <c r="AQ63" s="58"/>
      <c r="AR63" s="58"/>
      <c r="AS63" s="58"/>
      <c r="AT63" s="58"/>
      <c r="AU63" s="58"/>
      <c r="AV63" s="58"/>
      <c r="AW63" s="58"/>
    </row>
    <row r="64" spans="1:127" s="60" customFormat="1" ht="13.5">
      <c r="A64" s="58"/>
      <c r="B64" s="82"/>
      <c r="C64" s="59"/>
      <c r="D64" s="83"/>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8"/>
      <c r="AO64" s="58"/>
      <c r="AP64" s="58"/>
      <c r="AQ64" s="58"/>
      <c r="AR64" s="58"/>
      <c r="AS64" s="58"/>
      <c r="AT64" s="58"/>
      <c r="AU64" s="58"/>
      <c r="AV64" s="58"/>
      <c r="AW64" s="58"/>
      <c r="AX64" s="58"/>
      <c r="AY64" s="58"/>
      <c r="AZ64" s="58"/>
      <c r="BA64" s="58"/>
      <c r="BB64" s="58"/>
      <c r="BC64" s="58"/>
      <c r="BD64" s="58"/>
      <c r="BE64" s="58"/>
      <c r="BF64" s="58"/>
      <c r="BG64" s="58"/>
      <c r="BH64" s="58"/>
      <c r="BI64" s="58"/>
      <c r="BJ64" s="58"/>
      <c r="BK64" s="58"/>
      <c r="BL64" s="58"/>
      <c r="BM64" s="58"/>
      <c r="BN64" s="58"/>
      <c r="BO64" s="58"/>
      <c r="BP64" s="58"/>
      <c r="BQ64" s="58"/>
      <c r="BR64" s="58"/>
      <c r="BS64" s="58"/>
      <c r="BT64" s="58"/>
      <c r="BU64" s="58"/>
      <c r="BV64" s="58"/>
      <c r="BW64" s="58"/>
      <c r="BX64" s="58"/>
      <c r="BY64" s="58"/>
      <c r="BZ64" s="58"/>
      <c r="CA64" s="58"/>
      <c r="CB64" s="58"/>
      <c r="CC64" s="58"/>
      <c r="CD64" s="58"/>
      <c r="CE64" s="58"/>
      <c r="CF64" s="58"/>
      <c r="CG64" s="58"/>
      <c r="CH64" s="58"/>
      <c r="CI64" s="58"/>
      <c r="CJ64" s="58"/>
      <c r="CK64" s="58"/>
      <c r="CL64" s="58"/>
      <c r="CM64" s="58"/>
      <c r="CN64" s="58"/>
      <c r="CO64" s="58"/>
      <c r="CP64" s="58"/>
      <c r="CQ64" s="58"/>
      <c r="CR64" s="58"/>
      <c r="CS64" s="58"/>
      <c r="CT64" s="58"/>
      <c r="CU64" s="58"/>
      <c r="CV64" s="58"/>
      <c r="CW64" s="58"/>
      <c r="CX64" s="58"/>
      <c r="CY64" s="58"/>
      <c r="CZ64" s="58"/>
      <c r="DA64" s="58"/>
      <c r="DB64" s="58"/>
      <c r="DC64" s="58"/>
      <c r="DD64" s="58"/>
      <c r="DE64" s="58"/>
      <c r="DF64" s="58"/>
      <c r="DG64" s="58"/>
      <c r="DH64" s="58"/>
      <c r="DI64" s="58"/>
      <c r="DJ64" s="58"/>
      <c r="DK64" s="58"/>
      <c r="DL64" s="58"/>
      <c r="DM64" s="58"/>
      <c r="DN64" s="58"/>
      <c r="DO64" s="58"/>
      <c r="DP64" s="58"/>
      <c r="DQ64" s="58"/>
      <c r="DR64" s="58"/>
      <c r="DS64" s="58"/>
      <c r="DT64" s="58"/>
      <c r="DU64" s="58"/>
      <c r="DV64" s="58"/>
      <c r="DW64" s="58"/>
    </row>
    <row r="65" spans="1:127" s="60" customFormat="1" ht="13.5">
      <c r="A65" s="58"/>
      <c r="B65" s="82"/>
      <c r="C65" s="59"/>
      <c r="D65" s="83"/>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58"/>
      <c r="AR65" s="58"/>
      <c r="AS65" s="58"/>
      <c r="AT65" s="58"/>
      <c r="AU65" s="58"/>
      <c r="AV65" s="58"/>
      <c r="AW65" s="58"/>
      <c r="AX65" s="58"/>
      <c r="AY65" s="58"/>
      <c r="AZ65" s="58"/>
      <c r="BA65" s="58"/>
      <c r="BB65" s="58"/>
      <c r="BC65" s="58"/>
      <c r="BD65" s="58"/>
      <c r="BE65" s="58"/>
      <c r="BF65" s="58"/>
      <c r="BG65" s="58"/>
      <c r="BH65" s="58"/>
      <c r="BI65" s="58"/>
      <c r="BJ65" s="58"/>
      <c r="BK65" s="58"/>
      <c r="BL65" s="58"/>
      <c r="BM65" s="58"/>
      <c r="BN65" s="58"/>
      <c r="BO65" s="58"/>
      <c r="BP65" s="58"/>
      <c r="BQ65" s="58"/>
      <c r="BR65" s="58"/>
      <c r="BS65" s="58"/>
      <c r="BT65" s="58"/>
      <c r="BU65" s="58"/>
      <c r="BV65" s="58"/>
      <c r="BW65" s="58"/>
      <c r="BX65" s="58"/>
      <c r="BY65" s="58"/>
      <c r="BZ65" s="58"/>
      <c r="CA65" s="58"/>
      <c r="CB65" s="58"/>
      <c r="CC65" s="58"/>
      <c r="CD65" s="58"/>
      <c r="CE65" s="58"/>
      <c r="CF65" s="58"/>
      <c r="CG65" s="58"/>
      <c r="CH65" s="58"/>
      <c r="CI65" s="58"/>
      <c r="CJ65" s="58"/>
      <c r="CK65" s="58"/>
      <c r="CL65" s="58"/>
      <c r="CM65" s="58"/>
      <c r="CN65" s="58"/>
      <c r="CO65" s="58"/>
      <c r="CP65" s="58"/>
      <c r="CQ65" s="58"/>
      <c r="CR65" s="58"/>
      <c r="CS65" s="58"/>
      <c r="CT65" s="58"/>
      <c r="CU65" s="58"/>
      <c r="CV65" s="58"/>
      <c r="CW65" s="58"/>
      <c r="CX65" s="58"/>
      <c r="CY65" s="58"/>
      <c r="CZ65" s="58"/>
      <c r="DA65" s="58"/>
      <c r="DB65" s="58"/>
      <c r="DC65" s="58"/>
      <c r="DD65" s="58"/>
      <c r="DE65" s="58"/>
      <c r="DF65" s="58"/>
      <c r="DG65" s="58"/>
      <c r="DH65" s="58"/>
      <c r="DI65" s="58"/>
      <c r="DJ65" s="58"/>
      <c r="DK65" s="58"/>
      <c r="DL65" s="58"/>
      <c r="DM65" s="58"/>
      <c r="DN65" s="58"/>
      <c r="DO65" s="58"/>
      <c r="DP65" s="58"/>
      <c r="DQ65" s="58"/>
      <c r="DR65" s="58"/>
      <c r="DS65" s="58"/>
      <c r="DT65" s="58"/>
      <c r="DU65" s="58"/>
      <c r="DV65" s="58"/>
      <c r="DW65" s="58"/>
    </row>
    <row r="66" spans="1:127" s="60" customFormat="1" ht="13.5">
      <c r="A66" s="58"/>
      <c r="B66" s="82"/>
      <c r="C66" s="59"/>
      <c r="D66" s="83"/>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8"/>
      <c r="AO66" s="58"/>
      <c r="AP66" s="58"/>
      <c r="AQ66" s="58"/>
      <c r="AR66" s="58"/>
      <c r="AS66" s="58"/>
      <c r="AT66" s="58"/>
      <c r="AU66" s="58"/>
      <c r="AV66" s="58"/>
      <c r="AW66" s="58"/>
      <c r="AX66" s="58"/>
      <c r="AY66" s="58"/>
      <c r="AZ66" s="58"/>
      <c r="BA66" s="58"/>
      <c r="BB66" s="58"/>
      <c r="BC66" s="58"/>
      <c r="BD66" s="58"/>
      <c r="BE66" s="58"/>
      <c r="BF66" s="58"/>
      <c r="BG66" s="58"/>
      <c r="BH66" s="58"/>
      <c r="BI66" s="58"/>
      <c r="BJ66" s="58"/>
      <c r="BK66" s="58"/>
      <c r="BL66" s="58"/>
      <c r="BM66" s="58"/>
      <c r="BN66" s="58"/>
      <c r="BO66" s="58"/>
      <c r="BP66" s="58"/>
      <c r="BQ66" s="58"/>
      <c r="BR66" s="58"/>
      <c r="BS66" s="58"/>
      <c r="BT66" s="58"/>
      <c r="BU66" s="58"/>
      <c r="BV66" s="58"/>
      <c r="BW66" s="58"/>
      <c r="BX66" s="58"/>
      <c r="BY66" s="58"/>
      <c r="BZ66" s="58"/>
      <c r="CA66" s="58"/>
      <c r="CB66" s="58"/>
      <c r="CC66" s="58"/>
      <c r="CD66" s="58"/>
      <c r="CE66" s="58"/>
      <c r="CF66" s="58"/>
      <c r="CG66" s="58"/>
      <c r="CH66" s="58"/>
      <c r="CI66" s="58"/>
      <c r="CJ66" s="58"/>
      <c r="CK66" s="58"/>
      <c r="CL66" s="58"/>
      <c r="CM66" s="58"/>
      <c r="CN66" s="58"/>
      <c r="CO66" s="58"/>
      <c r="CP66" s="58"/>
      <c r="CQ66" s="58"/>
      <c r="CR66" s="58"/>
      <c r="CS66" s="58"/>
      <c r="CT66" s="58"/>
      <c r="CU66" s="58"/>
      <c r="CV66" s="58"/>
      <c r="CW66" s="58"/>
      <c r="CX66" s="58"/>
      <c r="CY66" s="58"/>
      <c r="CZ66" s="58"/>
      <c r="DA66" s="58"/>
      <c r="DB66" s="58"/>
      <c r="DC66" s="58"/>
      <c r="DD66" s="58"/>
      <c r="DE66" s="58"/>
      <c r="DF66" s="58"/>
      <c r="DG66" s="58"/>
      <c r="DH66" s="58"/>
      <c r="DI66" s="58"/>
      <c r="DJ66" s="58"/>
      <c r="DK66" s="58"/>
      <c r="DL66" s="58"/>
      <c r="DM66" s="58"/>
      <c r="DN66" s="58"/>
      <c r="DO66" s="58"/>
      <c r="DP66" s="58"/>
      <c r="DQ66" s="58"/>
      <c r="DR66" s="58"/>
      <c r="DS66" s="58"/>
      <c r="DT66" s="58"/>
      <c r="DU66" s="58"/>
      <c r="DV66" s="58"/>
      <c r="DW66" s="58"/>
    </row>
    <row r="67" spans="1:127" s="60" customFormat="1" ht="13.5">
      <c r="A67" s="58"/>
      <c r="B67" s="82"/>
      <c r="C67" s="59"/>
      <c r="D67" s="83"/>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8"/>
      <c r="AO67" s="58"/>
      <c r="AP67" s="58"/>
      <c r="AQ67" s="58"/>
      <c r="AR67" s="58"/>
      <c r="AS67" s="58"/>
      <c r="AT67" s="58"/>
      <c r="AU67" s="58"/>
      <c r="AV67" s="58"/>
      <c r="AW67" s="58"/>
      <c r="AX67" s="58"/>
      <c r="AY67" s="58"/>
      <c r="AZ67" s="58"/>
      <c r="BA67" s="58"/>
      <c r="BB67" s="58"/>
      <c r="BC67" s="58"/>
      <c r="BD67" s="58"/>
      <c r="BE67" s="58"/>
      <c r="BF67" s="58"/>
      <c r="BG67" s="58"/>
      <c r="BH67" s="58"/>
      <c r="BI67" s="58"/>
      <c r="BJ67" s="58"/>
      <c r="BK67" s="58"/>
      <c r="BL67" s="58"/>
      <c r="BM67" s="58"/>
      <c r="BN67" s="58"/>
      <c r="BO67" s="58"/>
      <c r="BP67" s="58"/>
      <c r="BQ67" s="58"/>
      <c r="BR67" s="58"/>
      <c r="BS67" s="58"/>
      <c r="BT67" s="58"/>
      <c r="BU67" s="58"/>
      <c r="BV67" s="58"/>
      <c r="BW67" s="58"/>
      <c r="BX67" s="58"/>
      <c r="BY67" s="58"/>
      <c r="BZ67" s="58"/>
      <c r="CA67" s="58"/>
      <c r="CB67" s="58"/>
      <c r="CC67" s="58"/>
      <c r="CD67" s="58"/>
      <c r="CE67" s="58"/>
      <c r="CF67" s="58"/>
      <c r="CG67" s="58"/>
      <c r="CH67" s="58"/>
      <c r="CI67" s="58"/>
      <c r="CJ67" s="58"/>
      <c r="CK67" s="58"/>
      <c r="CL67" s="58"/>
      <c r="CM67" s="58"/>
      <c r="CN67" s="58"/>
      <c r="CO67" s="58"/>
      <c r="CP67" s="58"/>
      <c r="CQ67" s="58"/>
      <c r="CR67" s="58"/>
      <c r="CS67" s="58"/>
      <c r="CT67" s="58"/>
      <c r="CU67" s="58"/>
      <c r="CV67" s="58"/>
      <c r="CW67" s="58"/>
      <c r="CX67" s="58"/>
      <c r="CY67" s="58"/>
      <c r="CZ67" s="58"/>
      <c r="DA67" s="58"/>
      <c r="DB67" s="58"/>
      <c r="DC67" s="58"/>
      <c r="DD67" s="58"/>
      <c r="DE67" s="58"/>
      <c r="DF67" s="58"/>
      <c r="DG67" s="58"/>
      <c r="DH67" s="58"/>
      <c r="DI67" s="58"/>
      <c r="DJ67" s="58"/>
      <c r="DK67" s="58"/>
      <c r="DL67" s="58"/>
      <c r="DM67" s="58"/>
      <c r="DN67" s="58"/>
      <c r="DO67" s="58"/>
      <c r="DP67" s="58"/>
      <c r="DQ67" s="58"/>
      <c r="DR67" s="58"/>
      <c r="DS67" s="58"/>
      <c r="DT67" s="58"/>
      <c r="DU67" s="58"/>
      <c r="DV67" s="58"/>
      <c r="DW67" s="58"/>
    </row>
    <row r="68" spans="1:127" s="60" customFormat="1" ht="14.25" thickBot="1">
      <c r="A68" s="58"/>
      <c r="B68" s="84"/>
      <c r="C68" s="85"/>
      <c r="D68" s="86"/>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c r="AQ68" s="58"/>
      <c r="AR68" s="58"/>
      <c r="AS68" s="58"/>
      <c r="AT68" s="58"/>
      <c r="AU68" s="58"/>
      <c r="AV68" s="58"/>
      <c r="AW68" s="58"/>
      <c r="AX68" s="58"/>
      <c r="AY68" s="58"/>
      <c r="AZ68" s="58"/>
      <c r="BA68" s="58"/>
      <c r="BB68" s="58"/>
      <c r="BC68" s="58"/>
      <c r="BD68" s="58"/>
      <c r="BE68" s="58"/>
      <c r="BF68" s="58"/>
      <c r="BG68" s="58"/>
      <c r="BH68" s="58"/>
      <c r="BI68" s="58"/>
      <c r="BJ68" s="58"/>
      <c r="BK68" s="58"/>
      <c r="BL68" s="58"/>
      <c r="BM68" s="58"/>
      <c r="BN68" s="58"/>
      <c r="BO68" s="58"/>
      <c r="BP68" s="58"/>
      <c r="BQ68" s="58"/>
      <c r="BR68" s="58"/>
      <c r="BS68" s="58"/>
      <c r="BT68" s="58"/>
      <c r="BU68" s="58"/>
      <c r="BV68" s="58"/>
      <c r="BW68" s="58"/>
      <c r="BX68" s="58"/>
      <c r="BY68" s="58"/>
      <c r="BZ68" s="58"/>
      <c r="CA68" s="58"/>
      <c r="CB68" s="58"/>
      <c r="CC68" s="58"/>
      <c r="CD68" s="58"/>
      <c r="CE68" s="58"/>
      <c r="CF68" s="58"/>
      <c r="CG68" s="58"/>
      <c r="CH68" s="58"/>
      <c r="CI68" s="58"/>
      <c r="CJ68" s="58"/>
      <c r="CK68" s="58"/>
      <c r="CL68" s="58"/>
      <c r="CM68" s="58"/>
      <c r="CN68" s="58"/>
      <c r="CO68" s="58"/>
      <c r="CP68" s="58"/>
      <c r="CQ68" s="58"/>
      <c r="CR68" s="58"/>
      <c r="CS68" s="58"/>
      <c r="CT68" s="58"/>
      <c r="CU68" s="58"/>
      <c r="CV68" s="58"/>
      <c r="CW68" s="58"/>
      <c r="CX68" s="58"/>
      <c r="CY68" s="58"/>
      <c r="CZ68" s="58"/>
      <c r="DA68" s="58"/>
      <c r="DB68" s="58"/>
      <c r="DC68" s="58"/>
      <c r="DD68" s="58"/>
      <c r="DE68" s="58"/>
      <c r="DF68" s="58"/>
      <c r="DG68" s="58"/>
      <c r="DH68" s="58"/>
      <c r="DI68" s="58"/>
      <c r="DJ68" s="58"/>
      <c r="DK68" s="58"/>
      <c r="DL68" s="58"/>
      <c r="DM68" s="58"/>
      <c r="DN68" s="58"/>
      <c r="DO68" s="58"/>
      <c r="DP68" s="58"/>
      <c r="DQ68" s="58"/>
      <c r="DR68" s="58"/>
      <c r="DS68" s="58"/>
      <c r="DT68" s="58"/>
      <c r="DU68" s="58"/>
      <c r="DV68" s="58"/>
      <c r="DW68" s="58"/>
    </row>
    <row r="69" spans="1:127" ht="34.5" customHeight="1">
      <c r="B69" s="291" t="s">
        <v>134</v>
      </c>
      <c r="C69" s="291"/>
      <c r="D69" s="291"/>
    </row>
  </sheetData>
  <mergeCells count="3">
    <mergeCell ref="B2:D2"/>
    <mergeCell ref="B1:D1"/>
    <mergeCell ref="B69:D69"/>
  </mergeCells>
  <printOptions horizontalCentered="1"/>
  <pageMargins left="0.7" right="0.68"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D544"/>
  <sheetViews>
    <sheetView view="pageBreakPreview" zoomScale="110" zoomScaleNormal="100" zoomScaleSheetLayoutView="110" workbookViewId="0">
      <selection activeCell="B15" sqref="B15"/>
    </sheetView>
  </sheetViews>
  <sheetFormatPr defaultRowHeight="12.75"/>
  <cols>
    <col min="1" max="1" width="7.140625" style="58" customWidth="1"/>
    <col min="2" max="2" width="85.28515625" style="58" customWidth="1"/>
    <col min="3" max="3" width="22.7109375" style="60" customWidth="1"/>
    <col min="4" max="16384" width="9.140625" style="58"/>
  </cols>
  <sheetData>
    <row r="1" spans="2:4" ht="24.75" customHeight="1">
      <c r="B1" s="250" t="s">
        <v>126</v>
      </c>
      <c r="C1" s="250"/>
      <c r="D1" s="78"/>
    </row>
    <row r="2" spans="2:4" s="31" customFormat="1" ht="78.75" customHeight="1">
      <c r="B2" s="292" t="s">
        <v>161</v>
      </c>
      <c r="C2" s="292"/>
    </row>
    <row r="3" spans="2:4" ht="24.75" customHeight="1">
      <c r="B3" s="293" t="s">
        <v>64</v>
      </c>
      <c r="C3" s="293"/>
    </row>
    <row r="4" spans="2:4" s="65" customFormat="1" ht="66.75" customHeight="1">
      <c r="B4" s="63" t="s">
        <v>162</v>
      </c>
      <c r="C4" s="64"/>
      <c r="D4" s="105"/>
    </row>
    <row r="5" spans="2:4" ht="48" customHeight="1">
      <c r="B5" s="294" t="s">
        <v>134</v>
      </c>
      <c r="C5" s="294"/>
    </row>
    <row r="6" spans="2:4" ht="26.25" customHeight="1">
      <c r="C6" s="58"/>
    </row>
    <row r="7" spans="2:4">
      <c r="C7" s="58"/>
    </row>
    <row r="8" spans="2:4">
      <c r="C8" s="58"/>
    </row>
    <row r="9" spans="2:4">
      <c r="C9" s="58"/>
    </row>
    <row r="10" spans="2:4">
      <c r="C10" s="58"/>
    </row>
    <row r="11" spans="2:4">
      <c r="C11" s="58"/>
    </row>
    <row r="12" spans="2:4">
      <c r="C12" s="58"/>
    </row>
    <row r="13" spans="2:4">
      <c r="C13" s="58"/>
    </row>
    <row r="14" spans="2:4">
      <c r="C14" s="58"/>
    </row>
    <row r="15" spans="2:4">
      <c r="C15" s="58"/>
    </row>
    <row r="16" spans="2:4">
      <c r="C16" s="58"/>
    </row>
    <row r="17" spans="3:3">
      <c r="C17" s="58"/>
    </row>
    <row r="18" spans="3:3">
      <c r="C18" s="58"/>
    </row>
    <row r="19" spans="3:3">
      <c r="C19" s="58"/>
    </row>
    <row r="20" spans="3:3">
      <c r="C20" s="58"/>
    </row>
    <row r="21" spans="3:3">
      <c r="C21" s="58"/>
    </row>
    <row r="22" spans="3:3">
      <c r="C22" s="58"/>
    </row>
    <row r="23" spans="3:3">
      <c r="C23" s="58"/>
    </row>
    <row r="24" spans="3:3">
      <c r="C24" s="58"/>
    </row>
    <row r="25" spans="3:3">
      <c r="C25" s="58"/>
    </row>
    <row r="26" spans="3:3">
      <c r="C26" s="58"/>
    </row>
    <row r="27" spans="3:3">
      <c r="C27" s="58"/>
    </row>
    <row r="28" spans="3:3">
      <c r="C28" s="58"/>
    </row>
    <row r="29" spans="3:3">
      <c r="C29" s="58"/>
    </row>
    <row r="30" spans="3:3">
      <c r="C30" s="58"/>
    </row>
    <row r="31" spans="3:3">
      <c r="C31" s="58"/>
    </row>
    <row r="32" spans="3:3">
      <c r="C32" s="58"/>
    </row>
    <row r="33" spans="3:3">
      <c r="C33" s="58"/>
    </row>
    <row r="34" spans="3:3">
      <c r="C34" s="58"/>
    </row>
    <row r="35" spans="3:3">
      <c r="C35" s="58"/>
    </row>
    <row r="36" spans="3:3">
      <c r="C36" s="58"/>
    </row>
    <row r="37" spans="3:3">
      <c r="C37" s="58"/>
    </row>
    <row r="38" spans="3:3">
      <c r="C38" s="58"/>
    </row>
    <row r="39" spans="3:3">
      <c r="C39" s="58"/>
    </row>
    <row r="40" spans="3:3">
      <c r="C40" s="58"/>
    </row>
    <row r="41" spans="3:3">
      <c r="C41" s="58"/>
    </row>
    <row r="42" spans="3:3">
      <c r="C42" s="58"/>
    </row>
    <row r="43" spans="3:3">
      <c r="C43" s="58"/>
    </row>
    <row r="44" spans="3:3">
      <c r="C44" s="58"/>
    </row>
    <row r="45" spans="3:3">
      <c r="C45" s="58"/>
    </row>
    <row r="46" spans="3:3">
      <c r="C46" s="58"/>
    </row>
    <row r="47" spans="3:3">
      <c r="C47" s="58"/>
    </row>
    <row r="48" spans="3:3">
      <c r="C48" s="58"/>
    </row>
    <row r="49" spans="3:3">
      <c r="C49" s="58"/>
    </row>
    <row r="50" spans="3:3">
      <c r="C50" s="58"/>
    </row>
    <row r="51" spans="3:3">
      <c r="C51" s="58"/>
    </row>
    <row r="52" spans="3:3">
      <c r="C52" s="58"/>
    </row>
    <row r="53" spans="3:3">
      <c r="C53" s="58"/>
    </row>
    <row r="54" spans="3:3">
      <c r="C54" s="58"/>
    </row>
    <row r="55" spans="3:3">
      <c r="C55" s="58"/>
    </row>
    <row r="56" spans="3:3">
      <c r="C56" s="58"/>
    </row>
    <row r="57" spans="3:3">
      <c r="C57" s="58"/>
    </row>
    <row r="58" spans="3:3">
      <c r="C58" s="58"/>
    </row>
    <row r="59" spans="3:3">
      <c r="C59" s="58"/>
    </row>
    <row r="60" spans="3:3">
      <c r="C60" s="58"/>
    </row>
    <row r="61" spans="3:3">
      <c r="C61" s="58"/>
    </row>
    <row r="62" spans="3:3">
      <c r="C62" s="58"/>
    </row>
    <row r="63" spans="3:3">
      <c r="C63" s="58"/>
    </row>
    <row r="64" spans="3:3">
      <c r="C64" s="58"/>
    </row>
    <row r="65" spans="3:3">
      <c r="C65" s="58"/>
    </row>
    <row r="66" spans="3:3">
      <c r="C66" s="58"/>
    </row>
    <row r="67" spans="3:3">
      <c r="C67" s="58"/>
    </row>
    <row r="68" spans="3:3">
      <c r="C68" s="58"/>
    </row>
    <row r="69" spans="3:3">
      <c r="C69" s="58"/>
    </row>
    <row r="70" spans="3:3">
      <c r="C70" s="58"/>
    </row>
    <row r="71" spans="3:3">
      <c r="C71" s="58"/>
    </row>
    <row r="72" spans="3:3">
      <c r="C72" s="58"/>
    </row>
    <row r="73" spans="3:3">
      <c r="C73" s="58"/>
    </row>
    <row r="74" spans="3:3">
      <c r="C74" s="58"/>
    </row>
    <row r="75" spans="3:3">
      <c r="C75" s="58"/>
    </row>
    <row r="76" spans="3:3">
      <c r="C76" s="58"/>
    </row>
    <row r="77" spans="3:3">
      <c r="C77" s="58"/>
    </row>
    <row r="78" spans="3:3">
      <c r="C78" s="58"/>
    </row>
    <row r="79" spans="3:3">
      <c r="C79" s="58"/>
    </row>
    <row r="80" spans="3:3">
      <c r="C80" s="58"/>
    </row>
    <row r="81" spans="3:3">
      <c r="C81" s="58"/>
    </row>
    <row r="82" spans="3:3">
      <c r="C82" s="58"/>
    </row>
    <row r="83" spans="3:3">
      <c r="C83" s="58"/>
    </row>
    <row r="84" spans="3:3">
      <c r="C84" s="58"/>
    </row>
    <row r="85" spans="3:3">
      <c r="C85" s="58"/>
    </row>
    <row r="86" spans="3:3">
      <c r="C86" s="58"/>
    </row>
    <row r="87" spans="3:3">
      <c r="C87" s="58"/>
    </row>
    <row r="88" spans="3:3">
      <c r="C88" s="58"/>
    </row>
    <row r="89" spans="3:3">
      <c r="C89" s="58"/>
    </row>
    <row r="90" spans="3:3">
      <c r="C90" s="58"/>
    </row>
    <row r="91" spans="3:3">
      <c r="C91" s="58"/>
    </row>
    <row r="92" spans="3:3">
      <c r="C92" s="58"/>
    </row>
    <row r="93" spans="3:3">
      <c r="C93" s="58"/>
    </row>
    <row r="94" spans="3:3">
      <c r="C94" s="58"/>
    </row>
    <row r="95" spans="3:3">
      <c r="C95" s="58"/>
    </row>
    <row r="96" spans="3:3">
      <c r="C96" s="58"/>
    </row>
    <row r="97" spans="3:3">
      <c r="C97" s="58"/>
    </row>
    <row r="98" spans="3:3">
      <c r="C98" s="58"/>
    </row>
    <row r="99" spans="3:3">
      <c r="C99" s="58"/>
    </row>
    <row r="100" spans="3:3">
      <c r="C100" s="58"/>
    </row>
    <row r="101" spans="3:3">
      <c r="C101" s="58"/>
    </row>
    <row r="102" spans="3:3">
      <c r="C102" s="58"/>
    </row>
    <row r="103" spans="3:3">
      <c r="C103" s="58"/>
    </row>
    <row r="104" spans="3:3">
      <c r="C104" s="58"/>
    </row>
    <row r="105" spans="3:3">
      <c r="C105" s="58"/>
    </row>
    <row r="106" spans="3:3">
      <c r="C106" s="58"/>
    </row>
    <row r="107" spans="3:3">
      <c r="C107" s="58"/>
    </row>
    <row r="108" spans="3:3">
      <c r="C108" s="58"/>
    </row>
    <row r="109" spans="3:3">
      <c r="C109" s="58"/>
    </row>
    <row r="110" spans="3:3">
      <c r="C110" s="58"/>
    </row>
    <row r="111" spans="3:3">
      <c r="C111" s="58"/>
    </row>
    <row r="112" spans="3:3">
      <c r="C112" s="58"/>
    </row>
    <row r="113" spans="3:3">
      <c r="C113" s="58"/>
    </row>
    <row r="114" spans="3:3">
      <c r="C114" s="58"/>
    </row>
    <row r="115" spans="3:3">
      <c r="C115" s="58"/>
    </row>
    <row r="116" spans="3:3">
      <c r="C116" s="58"/>
    </row>
    <row r="117" spans="3:3">
      <c r="C117" s="58"/>
    </row>
    <row r="118" spans="3:3">
      <c r="C118" s="58"/>
    </row>
    <row r="119" spans="3:3">
      <c r="C119" s="58"/>
    </row>
    <row r="120" spans="3:3">
      <c r="C120" s="58"/>
    </row>
    <row r="121" spans="3:3">
      <c r="C121" s="58"/>
    </row>
    <row r="122" spans="3:3">
      <c r="C122" s="58"/>
    </row>
    <row r="123" spans="3:3">
      <c r="C123" s="58"/>
    </row>
    <row r="124" spans="3:3">
      <c r="C124" s="58"/>
    </row>
    <row r="125" spans="3:3">
      <c r="C125" s="58"/>
    </row>
    <row r="126" spans="3:3">
      <c r="C126" s="58"/>
    </row>
    <row r="127" spans="3:3">
      <c r="C127" s="58"/>
    </row>
    <row r="128" spans="3:3">
      <c r="C128" s="58"/>
    </row>
    <row r="129" spans="3:3">
      <c r="C129" s="58"/>
    </row>
    <row r="130" spans="3:3">
      <c r="C130" s="58"/>
    </row>
    <row r="131" spans="3:3">
      <c r="C131" s="58"/>
    </row>
    <row r="132" spans="3:3">
      <c r="C132" s="58"/>
    </row>
    <row r="133" spans="3:3">
      <c r="C133" s="58"/>
    </row>
    <row r="134" spans="3:3">
      <c r="C134" s="58"/>
    </row>
    <row r="135" spans="3:3">
      <c r="C135" s="58"/>
    </row>
    <row r="136" spans="3:3">
      <c r="C136" s="58"/>
    </row>
    <row r="137" spans="3:3">
      <c r="C137" s="58"/>
    </row>
    <row r="138" spans="3:3">
      <c r="C138" s="58"/>
    </row>
    <row r="139" spans="3:3">
      <c r="C139" s="58"/>
    </row>
    <row r="140" spans="3:3">
      <c r="C140" s="58"/>
    </row>
    <row r="141" spans="3:3">
      <c r="C141" s="58"/>
    </row>
    <row r="142" spans="3:3">
      <c r="C142" s="58"/>
    </row>
    <row r="143" spans="3:3">
      <c r="C143" s="58"/>
    </row>
    <row r="144" spans="3:3">
      <c r="C144" s="58"/>
    </row>
    <row r="145" spans="3:3">
      <c r="C145" s="58"/>
    </row>
    <row r="146" spans="3:3">
      <c r="C146" s="58"/>
    </row>
    <row r="147" spans="3:3">
      <c r="C147" s="58"/>
    </row>
    <row r="148" spans="3:3">
      <c r="C148" s="58"/>
    </row>
    <row r="149" spans="3:3">
      <c r="C149" s="58"/>
    </row>
    <row r="150" spans="3:3">
      <c r="C150" s="58"/>
    </row>
    <row r="151" spans="3:3">
      <c r="C151" s="58"/>
    </row>
    <row r="152" spans="3:3">
      <c r="C152" s="58"/>
    </row>
    <row r="153" spans="3:3">
      <c r="C153" s="58"/>
    </row>
    <row r="154" spans="3:3">
      <c r="C154" s="58"/>
    </row>
    <row r="155" spans="3:3">
      <c r="C155" s="58"/>
    </row>
    <row r="156" spans="3:3">
      <c r="C156" s="58"/>
    </row>
    <row r="157" spans="3:3">
      <c r="C157" s="58"/>
    </row>
    <row r="158" spans="3:3">
      <c r="C158" s="58"/>
    </row>
    <row r="159" spans="3:3">
      <c r="C159" s="58"/>
    </row>
    <row r="160" spans="3:3">
      <c r="C160" s="58"/>
    </row>
    <row r="161" spans="3:3">
      <c r="C161" s="58"/>
    </row>
    <row r="162" spans="3:3">
      <c r="C162" s="58"/>
    </row>
    <row r="163" spans="3:3">
      <c r="C163" s="58"/>
    </row>
    <row r="164" spans="3:3">
      <c r="C164" s="58"/>
    </row>
    <row r="165" spans="3:3">
      <c r="C165" s="58"/>
    </row>
    <row r="166" spans="3:3">
      <c r="C166" s="58"/>
    </row>
    <row r="167" spans="3:3">
      <c r="C167" s="58"/>
    </row>
    <row r="168" spans="3:3">
      <c r="C168" s="58"/>
    </row>
    <row r="169" spans="3:3">
      <c r="C169" s="58"/>
    </row>
    <row r="170" spans="3:3">
      <c r="C170" s="58"/>
    </row>
    <row r="171" spans="3:3">
      <c r="C171" s="58"/>
    </row>
    <row r="172" spans="3:3">
      <c r="C172" s="58"/>
    </row>
    <row r="173" spans="3:3">
      <c r="C173" s="58"/>
    </row>
    <row r="174" spans="3:3">
      <c r="C174" s="58"/>
    </row>
    <row r="175" spans="3:3">
      <c r="C175" s="58"/>
    </row>
    <row r="176" spans="3:3">
      <c r="C176" s="58"/>
    </row>
    <row r="177" spans="3:3">
      <c r="C177" s="58"/>
    </row>
    <row r="178" spans="3:3">
      <c r="C178" s="58"/>
    </row>
    <row r="179" spans="3:3">
      <c r="C179" s="58"/>
    </row>
    <row r="180" spans="3:3">
      <c r="C180" s="58"/>
    </row>
    <row r="181" spans="3:3">
      <c r="C181" s="58"/>
    </row>
    <row r="182" spans="3:3">
      <c r="C182" s="58"/>
    </row>
    <row r="183" spans="3:3">
      <c r="C183" s="58"/>
    </row>
    <row r="184" spans="3:3">
      <c r="C184" s="58"/>
    </row>
    <row r="185" spans="3:3">
      <c r="C185" s="58"/>
    </row>
    <row r="186" spans="3:3">
      <c r="C186" s="58"/>
    </row>
    <row r="187" spans="3:3">
      <c r="C187" s="58"/>
    </row>
    <row r="188" spans="3:3">
      <c r="C188" s="58"/>
    </row>
    <row r="189" spans="3:3">
      <c r="C189" s="58"/>
    </row>
    <row r="190" spans="3:3">
      <c r="C190" s="58"/>
    </row>
    <row r="191" spans="3:3">
      <c r="C191" s="58"/>
    </row>
    <row r="192" spans="3:3">
      <c r="C192" s="58"/>
    </row>
    <row r="193" spans="3:3">
      <c r="C193" s="58"/>
    </row>
    <row r="194" spans="3:3">
      <c r="C194" s="58"/>
    </row>
    <row r="195" spans="3:3">
      <c r="C195" s="58"/>
    </row>
    <row r="196" spans="3:3">
      <c r="C196" s="58"/>
    </row>
    <row r="197" spans="3:3">
      <c r="C197" s="58"/>
    </row>
    <row r="198" spans="3:3">
      <c r="C198" s="58"/>
    </row>
    <row r="199" spans="3:3">
      <c r="C199" s="58"/>
    </row>
    <row r="200" spans="3:3">
      <c r="C200" s="58"/>
    </row>
    <row r="201" spans="3:3">
      <c r="C201" s="58"/>
    </row>
    <row r="202" spans="3:3">
      <c r="C202" s="58"/>
    </row>
    <row r="203" spans="3:3">
      <c r="C203" s="58"/>
    </row>
    <row r="204" spans="3:3">
      <c r="C204" s="58"/>
    </row>
    <row r="205" spans="3:3">
      <c r="C205" s="58"/>
    </row>
    <row r="206" spans="3:3">
      <c r="C206" s="58"/>
    </row>
    <row r="207" spans="3:3">
      <c r="C207" s="58"/>
    </row>
    <row r="208" spans="3:3">
      <c r="C208" s="58"/>
    </row>
    <row r="209" spans="3:3">
      <c r="C209" s="58"/>
    </row>
    <row r="210" spans="3:3">
      <c r="C210" s="58"/>
    </row>
    <row r="211" spans="3:3">
      <c r="C211" s="58"/>
    </row>
    <row r="212" spans="3:3">
      <c r="C212" s="58"/>
    </row>
    <row r="213" spans="3:3">
      <c r="C213" s="58"/>
    </row>
    <row r="214" spans="3:3">
      <c r="C214" s="58"/>
    </row>
    <row r="215" spans="3:3">
      <c r="C215" s="58"/>
    </row>
    <row r="216" spans="3:3">
      <c r="C216" s="58"/>
    </row>
    <row r="217" spans="3:3">
      <c r="C217" s="58"/>
    </row>
    <row r="218" spans="3:3">
      <c r="C218" s="58"/>
    </row>
    <row r="219" spans="3:3">
      <c r="C219" s="58"/>
    </row>
    <row r="220" spans="3:3">
      <c r="C220" s="58"/>
    </row>
    <row r="221" spans="3:3">
      <c r="C221" s="58"/>
    </row>
    <row r="222" spans="3:3">
      <c r="C222" s="58"/>
    </row>
    <row r="223" spans="3:3">
      <c r="C223" s="58"/>
    </row>
    <row r="224" spans="3:3">
      <c r="C224" s="58"/>
    </row>
    <row r="225" spans="3:3">
      <c r="C225" s="58"/>
    </row>
    <row r="226" spans="3:3">
      <c r="C226" s="58"/>
    </row>
    <row r="227" spans="3:3">
      <c r="C227" s="58"/>
    </row>
    <row r="228" spans="3:3">
      <c r="C228" s="58"/>
    </row>
    <row r="229" spans="3:3">
      <c r="C229" s="58"/>
    </row>
    <row r="230" spans="3:3">
      <c r="C230" s="58"/>
    </row>
    <row r="231" spans="3:3">
      <c r="C231" s="58"/>
    </row>
    <row r="232" spans="3:3">
      <c r="C232" s="58"/>
    </row>
    <row r="233" spans="3:3">
      <c r="C233" s="58"/>
    </row>
    <row r="234" spans="3:3">
      <c r="C234" s="58"/>
    </row>
    <row r="235" spans="3:3">
      <c r="C235" s="58"/>
    </row>
    <row r="236" spans="3:3">
      <c r="C236" s="58"/>
    </row>
    <row r="237" spans="3:3">
      <c r="C237" s="58"/>
    </row>
    <row r="238" spans="3:3">
      <c r="C238" s="58"/>
    </row>
    <row r="239" spans="3:3">
      <c r="C239" s="58"/>
    </row>
    <row r="240" spans="3:3">
      <c r="C240" s="58"/>
    </row>
    <row r="241" spans="3:3">
      <c r="C241" s="58"/>
    </row>
    <row r="242" spans="3:3">
      <c r="C242" s="58"/>
    </row>
    <row r="243" spans="3:3">
      <c r="C243" s="58"/>
    </row>
    <row r="244" spans="3:3">
      <c r="C244" s="58"/>
    </row>
    <row r="245" spans="3:3">
      <c r="C245" s="58"/>
    </row>
    <row r="246" spans="3:3">
      <c r="C246" s="58"/>
    </row>
    <row r="247" spans="3:3">
      <c r="C247" s="58"/>
    </row>
    <row r="248" spans="3:3">
      <c r="C248" s="58"/>
    </row>
    <row r="249" spans="3:3">
      <c r="C249" s="58"/>
    </row>
    <row r="250" spans="3:3">
      <c r="C250" s="58"/>
    </row>
    <row r="251" spans="3:3">
      <c r="C251" s="58"/>
    </row>
    <row r="252" spans="3:3">
      <c r="C252" s="58"/>
    </row>
    <row r="253" spans="3:3">
      <c r="C253" s="58"/>
    </row>
    <row r="254" spans="3:3">
      <c r="C254" s="58"/>
    </row>
    <row r="255" spans="3:3">
      <c r="C255" s="58"/>
    </row>
    <row r="256" spans="3:3">
      <c r="C256" s="58"/>
    </row>
    <row r="257" spans="3:3">
      <c r="C257" s="58"/>
    </row>
    <row r="258" spans="3:3">
      <c r="C258" s="58"/>
    </row>
    <row r="259" spans="3:3">
      <c r="C259" s="58"/>
    </row>
    <row r="260" spans="3:3">
      <c r="C260" s="58"/>
    </row>
    <row r="261" spans="3:3">
      <c r="C261" s="58"/>
    </row>
    <row r="262" spans="3:3">
      <c r="C262" s="58"/>
    </row>
    <row r="263" spans="3:3">
      <c r="C263" s="58"/>
    </row>
    <row r="264" spans="3:3">
      <c r="C264" s="58"/>
    </row>
    <row r="265" spans="3:3">
      <c r="C265" s="58"/>
    </row>
    <row r="266" spans="3:3">
      <c r="C266" s="58"/>
    </row>
    <row r="267" spans="3:3">
      <c r="C267" s="58"/>
    </row>
    <row r="268" spans="3:3">
      <c r="C268" s="58"/>
    </row>
    <row r="269" spans="3:3">
      <c r="C269" s="58"/>
    </row>
    <row r="270" spans="3:3">
      <c r="C270" s="58"/>
    </row>
    <row r="271" spans="3:3">
      <c r="C271" s="58"/>
    </row>
    <row r="272" spans="3:3">
      <c r="C272" s="58"/>
    </row>
    <row r="273" spans="3:3">
      <c r="C273" s="58"/>
    </row>
    <row r="274" spans="3:3">
      <c r="C274" s="58"/>
    </row>
    <row r="275" spans="3:3">
      <c r="C275" s="58"/>
    </row>
    <row r="276" spans="3:3">
      <c r="C276" s="58"/>
    </row>
    <row r="277" spans="3:3">
      <c r="C277" s="58"/>
    </row>
    <row r="278" spans="3:3">
      <c r="C278" s="58"/>
    </row>
    <row r="279" spans="3:3">
      <c r="C279" s="58"/>
    </row>
    <row r="280" spans="3:3">
      <c r="C280" s="58"/>
    </row>
    <row r="281" spans="3:3">
      <c r="C281" s="58"/>
    </row>
    <row r="282" spans="3:3">
      <c r="C282" s="58"/>
    </row>
    <row r="283" spans="3:3">
      <c r="C283" s="58"/>
    </row>
    <row r="284" spans="3:3">
      <c r="C284" s="58"/>
    </row>
    <row r="285" spans="3:3">
      <c r="C285" s="58"/>
    </row>
    <row r="286" spans="3:3">
      <c r="C286" s="58"/>
    </row>
    <row r="287" spans="3:3">
      <c r="C287" s="58"/>
    </row>
    <row r="288" spans="3:3">
      <c r="C288" s="58"/>
    </row>
    <row r="289" spans="3:3">
      <c r="C289" s="58"/>
    </row>
    <row r="290" spans="3:3">
      <c r="C290" s="58"/>
    </row>
    <row r="291" spans="3:3">
      <c r="C291" s="58"/>
    </row>
    <row r="292" spans="3:3">
      <c r="C292" s="58"/>
    </row>
    <row r="293" spans="3:3">
      <c r="C293" s="58"/>
    </row>
    <row r="294" spans="3:3">
      <c r="C294" s="58"/>
    </row>
    <row r="295" spans="3:3">
      <c r="C295" s="58"/>
    </row>
    <row r="296" spans="3:3">
      <c r="C296" s="58"/>
    </row>
    <row r="297" spans="3:3">
      <c r="C297" s="58"/>
    </row>
    <row r="298" spans="3:3">
      <c r="C298" s="58"/>
    </row>
    <row r="299" spans="3:3">
      <c r="C299" s="58"/>
    </row>
    <row r="300" spans="3:3">
      <c r="C300" s="58"/>
    </row>
    <row r="301" spans="3:3">
      <c r="C301" s="58"/>
    </row>
    <row r="302" spans="3:3">
      <c r="C302" s="58"/>
    </row>
    <row r="303" spans="3:3">
      <c r="C303" s="58"/>
    </row>
    <row r="304" spans="3:3">
      <c r="C304" s="58"/>
    </row>
    <row r="305" spans="3:3">
      <c r="C305" s="58"/>
    </row>
    <row r="306" spans="3:3">
      <c r="C306" s="58"/>
    </row>
    <row r="307" spans="3:3">
      <c r="C307" s="58"/>
    </row>
    <row r="308" spans="3:3">
      <c r="C308" s="58"/>
    </row>
    <row r="309" spans="3:3">
      <c r="C309" s="58"/>
    </row>
    <row r="310" spans="3:3">
      <c r="C310" s="58"/>
    </row>
    <row r="311" spans="3:3">
      <c r="C311" s="58"/>
    </row>
    <row r="312" spans="3:3">
      <c r="C312" s="58"/>
    </row>
    <row r="313" spans="3:3">
      <c r="C313" s="58"/>
    </row>
    <row r="314" spans="3:3">
      <c r="C314" s="58"/>
    </row>
    <row r="315" spans="3:3">
      <c r="C315" s="58"/>
    </row>
    <row r="316" spans="3:3">
      <c r="C316" s="58"/>
    </row>
    <row r="317" spans="3:3">
      <c r="C317" s="58"/>
    </row>
    <row r="318" spans="3:3">
      <c r="C318" s="58"/>
    </row>
    <row r="319" spans="3:3">
      <c r="C319" s="58"/>
    </row>
    <row r="320" spans="3:3">
      <c r="C320" s="58"/>
    </row>
    <row r="321" spans="3:3">
      <c r="C321" s="58"/>
    </row>
    <row r="322" spans="3:3">
      <c r="C322" s="58"/>
    </row>
    <row r="323" spans="3:3">
      <c r="C323" s="58"/>
    </row>
    <row r="324" spans="3:3">
      <c r="C324" s="58"/>
    </row>
    <row r="325" spans="3:3">
      <c r="C325" s="58"/>
    </row>
    <row r="326" spans="3:3">
      <c r="C326" s="58"/>
    </row>
    <row r="327" spans="3:3">
      <c r="C327" s="58"/>
    </row>
    <row r="328" spans="3:3">
      <c r="C328" s="58"/>
    </row>
    <row r="329" spans="3:3">
      <c r="C329" s="58"/>
    </row>
    <row r="330" spans="3:3">
      <c r="C330" s="58"/>
    </row>
    <row r="331" spans="3:3">
      <c r="C331" s="58"/>
    </row>
    <row r="332" spans="3:3">
      <c r="C332" s="58"/>
    </row>
    <row r="333" spans="3:3">
      <c r="C333" s="58"/>
    </row>
    <row r="334" spans="3:3">
      <c r="C334" s="58"/>
    </row>
    <row r="335" spans="3:3">
      <c r="C335" s="58"/>
    </row>
    <row r="336" spans="3:3">
      <c r="C336" s="58"/>
    </row>
    <row r="337" spans="3:3">
      <c r="C337" s="58"/>
    </row>
    <row r="338" spans="3:3">
      <c r="C338" s="58"/>
    </row>
    <row r="339" spans="3:3">
      <c r="C339" s="58"/>
    </row>
    <row r="340" spans="3:3">
      <c r="C340" s="58"/>
    </row>
    <row r="341" spans="3:3">
      <c r="C341" s="58"/>
    </row>
    <row r="342" spans="3:3">
      <c r="C342" s="58"/>
    </row>
    <row r="343" spans="3:3">
      <c r="C343" s="58"/>
    </row>
    <row r="344" spans="3:3">
      <c r="C344" s="58"/>
    </row>
    <row r="345" spans="3:3">
      <c r="C345" s="58"/>
    </row>
    <row r="346" spans="3:3">
      <c r="C346" s="58"/>
    </row>
    <row r="347" spans="3:3">
      <c r="C347" s="58"/>
    </row>
    <row r="348" spans="3:3">
      <c r="C348" s="58"/>
    </row>
    <row r="349" spans="3:3">
      <c r="C349" s="58"/>
    </row>
    <row r="350" spans="3:3">
      <c r="C350" s="58"/>
    </row>
    <row r="351" spans="3:3">
      <c r="C351" s="58"/>
    </row>
    <row r="352" spans="3:3">
      <c r="C352" s="58"/>
    </row>
    <row r="353" spans="3:3">
      <c r="C353" s="58"/>
    </row>
    <row r="354" spans="3:3">
      <c r="C354" s="58"/>
    </row>
    <row r="355" spans="3:3">
      <c r="C355" s="58"/>
    </row>
    <row r="356" spans="3:3">
      <c r="C356" s="58"/>
    </row>
    <row r="357" spans="3:3">
      <c r="C357" s="58"/>
    </row>
    <row r="358" spans="3:3">
      <c r="C358" s="58"/>
    </row>
    <row r="359" spans="3:3">
      <c r="C359" s="58"/>
    </row>
    <row r="360" spans="3:3">
      <c r="C360" s="58"/>
    </row>
    <row r="361" spans="3:3">
      <c r="C361" s="58"/>
    </row>
    <row r="362" spans="3:3">
      <c r="C362" s="58"/>
    </row>
    <row r="363" spans="3:3">
      <c r="C363" s="58"/>
    </row>
    <row r="364" spans="3:3">
      <c r="C364" s="58"/>
    </row>
    <row r="365" spans="3:3">
      <c r="C365" s="58"/>
    </row>
    <row r="366" spans="3:3">
      <c r="C366" s="58"/>
    </row>
    <row r="367" spans="3:3">
      <c r="C367" s="58"/>
    </row>
    <row r="368" spans="3:3">
      <c r="C368" s="58"/>
    </row>
    <row r="369" spans="3:3">
      <c r="C369" s="58"/>
    </row>
    <row r="370" spans="3:3">
      <c r="C370" s="58"/>
    </row>
    <row r="371" spans="3:3">
      <c r="C371" s="58"/>
    </row>
    <row r="372" spans="3:3">
      <c r="C372" s="58"/>
    </row>
    <row r="373" spans="3:3">
      <c r="C373" s="58"/>
    </row>
    <row r="374" spans="3:3">
      <c r="C374" s="58"/>
    </row>
    <row r="375" spans="3:3">
      <c r="C375" s="58"/>
    </row>
    <row r="376" spans="3:3">
      <c r="C376" s="58"/>
    </row>
    <row r="377" spans="3:3">
      <c r="C377" s="58"/>
    </row>
    <row r="378" spans="3:3">
      <c r="C378" s="58"/>
    </row>
    <row r="379" spans="3:3">
      <c r="C379" s="58"/>
    </row>
    <row r="380" spans="3:3">
      <c r="C380" s="58"/>
    </row>
    <row r="381" spans="3:3">
      <c r="C381" s="58"/>
    </row>
    <row r="382" spans="3:3">
      <c r="C382" s="58"/>
    </row>
    <row r="383" spans="3:3">
      <c r="C383" s="58"/>
    </row>
    <row r="384" spans="3:3">
      <c r="C384" s="58"/>
    </row>
    <row r="385" spans="3:3">
      <c r="C385" s="58"/>
    </row>
    <row r="386" spans="3:3">
      <c r="C386" s="58"/>
    </row>
    <row r="387" spans="3:3">
      <c r="C387" s="58"/>
    </row>
    <row r="388" spans="3:3">
      <c r="C388" s="58"/>
    </row>
    <row r="389" spans="3:3">
      <c r="C389" s="58"/>
    </row>
    <row r="390" spans="3:3">
      <c r="C390" s="58"/>
    </row>
    <row r="391" spans="3:3">
      <c r="C391" s="58"/>
    </row>
    <row r="392" spans="3:3">
      <c r="C392" s="58"/>
    </row>
    <row r="393" spans="3:3">
      <c r="C393" s="58"/>
    </row>
    <row r="394" spans="3:3">
      <c r="C394" s="58"/>
    </row>
    <row r="395" spans="3:3">
      <c r="C395" s="58"/>
    </row>
    <row r="396" spans="3:3">
      <c r="C396" s="58"/>
    </row>
    <row r="397" spans="3:3">
      <c r="C397" s="58"/>
    </row>
    <row r="398" spans="3:3">
      <c r="C398" s="58"/>
    </row>
    <row r="399" spans="3:3">
      <c r="C399" s="58"/>
    </row>
    <row r="400" spans="3:3">
      <c r="C400" s="58"/>
    </row>
    <row r="401" spans="3:3">
      <c r="C401" s="58"/>
    </row>
    <row r="402" spans="3:3">
      <c r="C402" s="58"/>
    </row>
    <row r="403" spans="3:3">
      <c r="C403" s="58"/>
    </row>
    <row r="404" spans="3:3">
      <c r="C404" s="58"/>
    </row>
    <row r="405" spans="3:3">
      <c r="C405" s="58"/>
    </row>
    <row r="406" spans="3:3">
      <c r="C406" s="58"/>
    </row>
    <row r="407" spans="3:3">
      <c r="C407" s="58"/>
    </row>
    <row r="408" spans="3:3">
      <c r="C408" s="58"/>
    </row>
    <row r="409" spans="3:3">
      <c r="C409" s="58"/>
    </row>
    <row r="410" spans="3:3">
      <c r="C410" s="58"/>
    </row>
    <row r="411" spans="3:3">
      <c r="C411" s="58"/>
    </row>
    <row r="412" spans="3:3">
      <c r="C412" s="58"/>
    </row>
    <row r="413" spans="3:3">
      <c r="C413" s="58"/>
    </row>
    <row r="414" spans="3:3">
      <c r="C414" s="58"/>
    </row>
    <row r="415" spans="3:3">
      <c r="C415" s="58"/>
    </row>
    <row r="416" spans="3:3">
      <c r="C416" s="58"/>
    </row>
    <row r="417" spans="3:3">
      <c r="C417" s="58"/>
    </row>
    <row r="418" spans="3:3">
      <c r="C418" s="58"/>
    </row>
    <row r="419" spans="3:3">
      <c r="C419" s="58"/>
    </row>
    <row r="420" spans="3:3">
      <c r="C420" s="58"/>
    </row>
    <row r="421" spans="3:3">
      <c r="C421" s="58"/>
    </row>
    <row r="422" spans="3:3">
      <c r="C422" s="58"/>
    </row>
    <row r="423" spans="3:3">
      <c r="C423" s="58"/>
    </row>
    <row r="424" spans="3:3">
      <c r="C424" s="58"/>
    </row>
    <row r="425" spans="3:3">
      <c r="C425" s="58"/>
    </row>
    <row r="426" spans="3:3">
      <c r="C426" s="58"/>
    </row>
    <row r="427" spans="3:3">
      <c r="C427" s="58"/>
    </row>
    <row r="428" spans="3:3">
      <c r="C428" s="58"/>
    </row>
    <row r="429" spans="3:3">
      <c r="C429" s="58"/>
    </row>
    <row r="430" spans="3:3">
      <c r="C430" s="58"/>
    </row>
    <row r="431" spans="3:3">
      <c r="C431" s="58"/>
    </row>
    <row r="432" spans="3:3">
      <c r="C432" s="58"/>
    </row>
    <row r="433" spans="3:3">
      <c r="C433" s="58"/>
    </row>
    <row r="434" spans="3:3">
      <c r="C434" s="58"/>
    </row>
    <row r="435" spans="3:3">
      <c r="C435" s="58"/>
    </row>
    <row r="436" spans="3:3">
      <c r="C436" s="58"/>
    </row>
    <row r="437" spans="3:3">
      <c r="C437" s="58"/>
    </row>
    <row r="438" spans="3:3">
      <c r="C438" s="58"/>
    </row>
    <row r="439" spans="3:3">
      <c r="C439" s="58"/>
    </row>
    <row r="440" spans="3:3">
      <c r="C440" s="58"/>
    </row>
    <row r="441" spans="3:3">
      <c r="C441" s="58"/>
    </row>
    <row r="442" spans="3:3">
      <c r="C442" s="58"/>
    </row>
    <row r="443" spans="3:3">
      <c r="C443" s="58"/>
    </row>
    <row r="444" spans="3:3">
      <c r="C444" s="58"/>
    </row>
    <row r="445" spans="3:3">
      <c r="C445" s="58"/>
    </row>
    <row r="446" spans="3:3">
      <c r="C446" s="58"/>
    </row>
    <row r="447" spans="3:3">
      <c r="C447" s="58"/>
    </row>
    <row r="448" spans="3:3">
      <c r="C448" s="58"/>
    </row>
    <row r="449" spans="3:3">
      <c r="C449" s="58"/>
    </row>
    <row r="450" spans="3:3">
      <c r="C450" s="58"/>
    </row>
    <row r="451" spans="3:3">
      <c r="C451" s="58"/>
    </row>
    <row r="452" spans="3:3">
      <c r="C452" s="58"/>
    </row>
    <row r="453" spans="3:3">
      <c r="C453" s="58"/>
    </row>
    <row r="454" spans="3:3">
      <c r="C454" s="58"/>
    </row>
    <row r="455" spans="3:3">
      <c r="C455" s="58"/>
    </row>
    <row r="456" spans="3:3">
      <c r="C456" s="58"/>
    </row>
    <row r="457" spans="3:3">
      <c r="C457" s="58"/>
    </row>
    <row r="458" spans="3:3">
      <c r="C458" s="58"/>
    </row>
    <row r="459" spans="3:3">
      <c r="C459" s="58"/>
    </row>
    <row r="460" spans="3:3">
      <c r="C460" s="58"/>
    </row>
    <row r="461" spans="3:3">
      <c r="C461" s="58"/>
    </row>
    <row r="462" spans="3:3">
      <c r="C462" s="58"/>
    </row>
    <row r="463" spans="3:3">
      <c r="C463" s="58"/>
    </row>
    <row r="464" spans="3:3">
      <c r="C464" s="58"/>
    </row>
    <row r="465" spans="3:3">
      <c r="C465" s="58"/>
    </row>
    <row r="466" spans="3:3">
      <c r="C466" s="58"/>
    </row>
    <row r="467" spans="3:3">
      <c r="C467" s="58"/>
    </row>
    <row r="468" spans="3:3">
      <c r="C468" s="58"/>
    </row>
    <row r="469" spans="3:3">
      <c r="C469" s="58"/>
    </row>
    <row r="470" spans="3:3">
      <c r="C470" s="58"/>
    </row>
    <row r="471" spans="3:3">
      <c r="C471" s="58"/>
    </row>
    <row r="472" spans="3:3">
      <c r="C472" s="58"/>
    </row>
    <row r="473" spans="3:3">
      <c r="C473" s="58"/>
    </row>
    <row r="474" spans="3:3">
      <c r="C474" s="58"/>
    </row>
    <row r="475" spans="3:3">
      <c r="C475" s="58"/>
    </row>
    <row r="476" spans="3:3">
      <c r="C476" s="58"/>
    </row>
    <row r="477" spans="3:3">
      <c r="C477" s="58"/>
    </row>
    <row r="478" spans="3:3">
      <c r="C478" s="58"/>
    </row>
    <row r="479" spans="3:3">
      <c r="C479" s="58"/>
    </row>
    <row r="480" spans="3:3">
      <c r="C480" s="58"/>
    </row>
    <row r="481" spans="3:3">
      <c r="C481" s="58"/>
    </row>
    <row r="482" spans="3:3">
      <c r="C482" s="58"/>
    </row>
    <row r="483" spans="3:3">
      <c r="C483" s="58"/>
    </row>
    <row r="484" spans="3:3">
      <c r="C484" s="58"/>
    </row>
    <row r="485" spans="3:3">
      <c r="C485" s="58"/>
    </row>
    <row r="486" spans="3:3">
      <c r="C486" s="58"/>
    </row>
    <row r="487" spans="3:3">
      <c r="C487" s="58"/>
    </row>
    <row r="488" spans="3:3">
      <c r="C488" s="58"/>
    </row>
    <row r="489" spans="3:3">
      <c r="C489" s="58"/>
    </row>
    <row r="490" spans="3:3">
      <c r="C490" s="58"/>
    </row>
    <row r="491" spans="3:3">
      <c r="C491" s="58"/>
    </row>
    <row r="492" spans="3:3">
      <c r="C492" s="58"/>
    </row>
    <row r="493" spans="3:3">
      <c r="C493" s="58"/>
    </row>
    <row r="494" spans="3:3">
      <c r="C494" s="58"/>
    </row>
    <row r="495" spans="3:3">
      <c r="C495" s="58"/>
    </row>
    <row r="496" spans="3:3">
      <c r="C496" s="58"/>
    </row>
    <row r="497" spans="3:3">
      <c r="C497" s="58"/>
    </row>
    <row r="498" spans="3:3">
      <c r="C498" s="58"/>
    </row>
    <row r="499" spans="3:3">
      <c r="C499" s="58"/>
    </row>
    <row r="500" spans="3:3">
      <c r="C500" s="58"/>
    </row>
    <row r="501" spans="3:3">
      <c r="C501" s="58"/>
    </row>
    <row r="502" spans="3:3">
      <c r="C502" s="58"/>
    </row>
    <row r="503" spans="3:3">
      <c r="C503" s="58"/>
    </row>
    <row r="504" spans="3:3">
      <c r="C504" s="58"/>
    </row>
    <row r="505" spans="3:3">
      <c r="C505" s="58"/>
    </row>
    <row r="506" spans="3:3">
      <c r="C506" s="58"/>
    </row>
    <row r="507" spans="3:3">
      <c r="C507" s="58"/>
    </row>
    <row r="508" spans="3:3">
      <c r="C508" s="58"/>
    </row>
    <row r="509" spans="3:3">
      <c r="C509" s="58"/>
    </row>
    <row r="510" spans="3:3">
      <c r="C510" s="58"/>
    </row>
    <row r="511" spans="3:3">
      <c r="C511" s="58"/>
    </row>
    <row r="512" spans="3:3">
      <c r="C512" s="58"/>
    </row>
    <row r="513" spans="3:3">
      <c r="C513" s="58"/>
    </row>
    <row r="514" spans="3:3">
      <c r="C514" s="58"/>
    </row>
    <row r="515" spans="3:3">
      <c r="C515" s="58"/>
    </row>
    <row r="516" spans="3:3">
      <c r="C516" s="58"/>
    </row>
    <row r="517" spans="3:3">
      <c r="C517" s="58"/>
    </row>
    <row r="518" spans="3:3">
      <c r="C518" s="58"/>
    </row>
    <row r="519" spans="3:3">
      <c r="C519" s="58"/>
    </row>
    <row r="520" spans="3:3">
      <c r="C520" s="58"/>
    </row>
    <row r="521" spans="3:3">
      <c r="C521" s="58"/>
    </row>
    <row r="522" spans="3:3">
      <c r="C522" s="58"/>
    </row>
    <row r="523" spans="3:3">
      <c r="C523" s="58"/>
    </row>
    <row r="524" spans="3:3">
      <c r="C524" s="58"/>
    </row>
    <row r="525" spans="3:3">
      <c r="C525" s="58"/>
    </row>
    <row r="526" spans="3:3">
      <c r="C526" s="58"/>
    </row>
    <row r="527" spans="3:3">
      <c r="C527" s="58"/>
    </row>
    <row r="528" spans="3:3">
      <c r="C528" s="58"/>
    </row>
    <row r="529" spans="3:3">
      <c r="C529" s="58"/>
    </row>
    <row r="530" spans="3:3">
      <c r="C530" s="58"/>
    </row>
    <row r="531" spans="3:3">
      <c r="C531" s="58"/>
    </row>
    <row r="532" spans="3:3">
      <c r="C532" s="58"/>
    </row>
    <row r="533" spans="3:3">
      <c r="C533" s="58"/>
    </row>
    <row r="534" spans="3:3">
      <c r="C534" s="58"/>
    </row>
    <row r="535" spans="3:3">
      <c r="C535" s="58"/>
    </row>
    <row r="536" spans="3:3">
      <c r="C536" s="58"/>
    </row>
    <row r="537" spans="3:3">
      <c r="C537" s="58"/>
    </row>
    <row r="538" spans="3:3">
      <c r="C538" s="58"/>
    </row>
    <row r="539" spans="3:3">
      <c r="C539" s="58"/>
    </row>
    <row r="540" spans="3:3">
      <c r="C540" s="58"/>
    </row>
    <row r="541" spans="3:3">
      <c r="C541" s="58"/>
    </row>
    <row r="542" spans="3:3">
      <c r="C542" s="58"/>
    </row>
    <row r="543" spans="3:3">
      <c r="C543" s="58"/>
    </row>
    <row r="544" spans="3:3">
      <c r="C544" s="58"/>
    </row>
  </sheetData>
  <mergeCells count="4">
    <mergeCell ref="B2:C2"/>
    <mergeCell ref="B3:C3"/>
    <mergeCell ref="B1:C1"/>
    <mergeCell ref="B5:C5"/>
  </mergeCells>
  <printOptions horizontalCentered="1"/>
  <pageMargins left="0.31" right="0.3" top="0.75" bottom="0.75" header="0.3" footer="0.3"/>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C544"/>
  <sheetViews>
    <sheetView view="pageBreakPreview" zoomScale="110" zoomScaleNormal="100" zoomScaleSheetLayoutView="110" workbookViewId="0">
      <selection activeCell="C4" sqref="C4"/>
    </sheetView>
  </sheetViews>
  <sheetFormatPr defaultRowHeight="12.75"/>
  <cols>
    <col min="1" max="1" width="7.140625" style="58" customWidth="1"/>
    <col min="2" max="2" width="85.28515625" style="58" customWidth="1"/>
    <col min="3" max="3" width="22.7109375" style="60" customWidth="1"/>
    <col min="4" max="4" width="47" style="58" bestFit="1" customWidth="1"/>
    <col min="5" max="16384" width="9.140625" style="58"/>
  </cols>
  <sheetData>
    <row r="1" spans="2:3" ht="24.75" customHeight="1">
      <c r="B1" s="250" t="s">
        <v>127</v>
      </c>
      <c r="C1" s="250"/>
    </row>
    <row r="2" spans="2:3" s="31" customFormat="1" ht="78.75" customHeight="1">
      <c r="B2" s="292" t="s">
        <v>159</v>
      </c>
      <c r="C2" s="292"/>
    </row>
    <row r="3" spans="2:3" ht="24.75" customHeight="1">
      <c r="B3" s="293" t="s">
        <v>28</v>
      </c>
      <c r="C3" s="293"/>
    </row>
    <row r="4" spans="2:3" s="65" customFormat="1" ht="66.75" customHeight="1">
      <c r="B4" s="63" t="s">
        <v>160</v>
      </c>
      <c r="C4" s="64"/>
    </row>
    <row r="5" spans="2:3" ht="54.75" customHeight="1">
      <c r="B5" s="295" t="s">
        <v>134</v>
      </c>
      <c r="C5" s="295"/>
    </row>
    <row r="6" spans="2:3" ht="26.25" customHeight="1">
      <c r="C6" s="58"/>
    </row>
    <row r="7" spans="2:3">
      <c r="C7" s="58"/>
    </row>
    <row r="8" spans="2:3">
      <c r="C8" s="58"/>
    </row>
    <row r="9" spans="2:3">
      <c r="C9" s="58"/>
    </row>
    <row r="10" spans="2:3">
      <c r="C10" s="58"/>
    </row>
    <row r="11" spans="2:3">
      <c r="C11" s="58"/>
    </row>
    <row r="12" spans="2:3">
      <c r="C12" s="58"/>
    </row>
    <row r="13" spans="2:3">
      <c r="C13" s="58"/>
    </row>
    <row r="14" spans="2:3">
      <c r="C14" s="58"/>
    </row>
    <row r="15" spans="2:3">
      <c r="C15" s="58"/>
    </row>
    <row r="16" spans="2:3">
      <c r="C16" s="58"/>
    </row>
    <row r="17" spans="3:3">
      <c r="C17" s="58"/>
    </row>
    <row r="18" spans="3:3">
      <c r="C18" s="58"/>
    </row>
    <row r="19" spans="3:3">
      <c r="C19" s="58"/>
    </row>
    <row r="20" spans="3:3">
      <c r="C20" s="58"/>
    </row>
    <row r="21" spans="3:3">
      <c r="C21" s="58"/>
    </row>
    <row r="22" spans="3:3">
      <c r="C22" s="58"/>
    </row>
    <row r="23" spans="3:3">
      <c r="C23" s="58"/>
    </row>
    <row r="24" spans="3:3">
      <c r="C24" s="58"/>
    </row>
    <row r="25" spans="3:3">
      <c r="C25" s="58"/>
    </row>
    <row r="26" spans="3:3">
      <c r="C26" s="58"/>
    </row>
    <row r="27" spans="3:3">
      <c r="C27" s="58"/>
    </row>
    <row r="28" spans="3:3">
      <c r="C28" s="58"/>
    </row>
    <row r="29" spans="3:3">
      <c r="C29" s="58"/>
    </row>
    <row r="30" spans="3:3">
      <c r="C30" s="58"/>
    </row>
    <row r="31" spans="3:3">
      <c r="C31" s="58"/>
    </row>
    <row r="32" spans="3:3">
      <c r="C32" s="58"/>
    </row>
    <row r="33" spans="3:3">
      <c r="C33" s="58"/>
    </row>
    <row r="34" spans="3:3">
      <c r="C34" s="58"/>
    </row>
    <row r="35" spans="3:3">
      <c r="C35" s="58"/>
    </row>
    <row r="36" spans="3:3">
      <c r="C36" s="58"/>
    </row>
    <row r="37" spans="3:3">
      <c r="C37" s="58"/>
    </row>
    <row r="38" spans="3:3">
      <c r="C38" s="58"/>
    </row>
    <row r="39" spans="3:3">
      <c r="C39" s="58"/>
    </row>
    <row r="40" spans="3:3">
      <c r="C40" s="58"/>
    </row>
    <row r="41" spans="3:3">
      <c r="C41" s="58"/>
    </row>
    <row r="42" spans="3:3">
      <c r="C42" s="58"/>
    </row>
    <row r="43" spans="3:3">
      <c r="C43" s="58"/>
    </row>
    <row r="44" spans="3:3">
      <c r="C44" s="58"/>
    </row>
    <row r="45" spans="3:3">
      <c r="C45" s="58"/>
    </row>
    <row r="46" spans="3:3">
      <c r="C46" s="58"/>
    </row>
    <row r="47" spans="3:3">
      <c r="C47" s="58"/>
    </row>
    <row r="48" spans="3:3">
      <c r="C48" s="58"/>
    </row>
    <row r="49" spans="3:3">
      <c r="C49" s="58"/>
    </row>
    <row r="50" spans="3:3">
      <c r="C50" s="58"/>
    </row>
    <row r="51" spans="3:3">
      <c r="C51" s="58"/>
    </row>
    <row r="52" spans="3:3">
      <c r="C52" s="58"/>
    </row>
    <row r="53" spans="3:3">
      <c r="C53" s="58"/>
    </row>
    <row r="54" spans="3:3">
      <c r="C54" s="58"/>
    </row>
    <row r="55" spans="3:3">
      <c r="C55" s="58"/>
    </row>
    <row r="56" spans="3:3">
      <c r="C56" s="58"/>
    </row>
    <row r="57" spans="3:3">
      <c r="C57" s="58"/>
    </row>
    <row r="58" spans="3:3">
      <c r="C58" s="58"/>
    </row>
    <row r="59" spans="3:3">
      <c r="C59" s="58"/>
    </row>
    <row r="60" spans="3:3">
      <c r="C60" s="58"/>
    </row>
    <row r="61" spans="3:3">
      <c r="C61" s="58"/>
    </row>
    <row r="62" spans="3:3">
      <c r="C62" s="58"/>
    </row>
    <row r="63" spans="3:3">
      <c r="C63" s="58"/>
    </row>
    <row r="64" spans="3:3">
      <c r="C64" s="58"/>
    </row>
    <row r="65" spans="3:3">
      <c r="C65" s="58"/>
    </row>
    <row r="66" spans="3:3">
      <c r="C66" s="58"/>
    </row>
    <row r="67" spans="3:3">
      <c r="C67" s="58"/>
    </row>
    <row r="68" spans="3:3">
      <c r="C68" s="58"/>
    </row>
    <row r="69" spans="3:3">
      <c r="C69" s="58"/>
    </row>
    <row r="70" spans="3:3">
      <c r="C70" s="58"/>
    </row>
    <row r="71" spans="3:3">
      <c r="C71" s="58"/>
    </row>
    <row r="72" spans="3:3">
      <c r="C72" s="58"/>
    </row>
    <row r="73" spans="3:3">
      <c r="C73" s="58"/>
    </row>
    <row r="74" spans="3:3">
      <c r="C74" s="58"/>
    </row>
    <row r="75" spans="3:3">
      <c r="C75" s="58"/>
    </row>
    <row r="76" spans="3:3">
      <c r="C76" s="58"/>
    </row>
    <row r="77" spans="3:3">
      <c r="C77" s="58"/>
    </row>
    <row r="78" spans="3:3">
      <c r="C78" s="58"/>
    </row>
    <row r="79" spans="3:3">
      <c r="C79" s="58"/>
    </row>
    <row r="80" spans="3:3">
      <c r="C80" s="58"/>
    </row>
    <row r="81" spans="3:3">
      <c r="C81" s="58"/>
    </row>
    <row r="82" spans="3:3">
      <c r="C82" s="58"/>
    </row>
    <row r="83" spans="3:3">
      <c r="C83" s="58"/>
    </row>
    <row r="84" spans="3:3">
      <c r="C84" s="58"/>
    </row>
    <row r="85" spans="3:3">
      <c r="C85" s="58"/>
    </row>
    <row r="86" spans="3:3">
      <c r="C86" s="58"/>
    </row>
    <row r="87" spans="3:3">
      <c r="C87" s="58"/>
    </row>
    <row r="88" spans="3:3">
      <c r="C88" s="58"/>
    </row>
    <row r="89" spans="3:3">
      <c r="C89" s="58"/>
    </row>
    <row r="90" spans="3:3">
      <c r="C90" s="58"/>
    </row>
    <row r="91" spans="3:3">
      <c r="C91" s="58"/>
    </row>
    <row r="92" spans="3:3">
      <c r="C92" s="58"/>
    </row>
    <row r="93" spans="3:3">
      <c r="C93" s="58"/>
    </row>
    <row r="94" spans="3:3">
      <c r="C94" s="58"/>
    </row>
    <row r="95" spans="3:3">
      <c r="C95" s="58"/>
    </row>
    <row r="96" spans="3:3">
      <c r="C96" s="58"/>
    </row>
    <row r="97" spans="3:3">
      <c r="C97" s="58"/>
    </row>
    <row r="98" spans="3:3">
      <c r="C98" s="58"/>
    </row>
    <row r="99" spans="3:3">
      <c r="C99" s="58"/>
    </row>
    <row r="100" spans="3:3">
      <c r="C100" s="58"/>
    </row>
    <row r="101" spans="3:3">
      <c r="C101" s="58"/>
    </row>
    <row r="102" spans="3:3">
      <c r="C102" s="58"/>
    </row>
    <row r="103" spans="3:3">
      <c r="C103" s="58"/>
    </row>
    <row r="104" spans="3:3">
      <c r="C104" s="58"/>
    </row>
    <row r="105" spans="3:3">
      <c r="C105" s="58"/>
    </row>
    <row r="106" spans="3:3">
      <c r="C106" s="58"/>
    </row>
    <row r="107" spans="3:3">
      <c r="C107" s="58"/>
    </row>
    <row r="108" spans="3:3">
      <c r="C108" s="58"/>
    </row>
    <row r="109" spans="3:3">
      <c r="C109" s="58"/>
    </row>
    <row r="110" spans="3:3">
      <c r="C110" s="58"/>
    </row>
    <row r="111" spans="3:3">
      <c r="C111" s="58"/>
    </row>
    <row r="112" spans="3:3">
      <c r="C112" s="58"/>
    </row>
    <row r="113" spans="3:3">
      <c r="C113" s="58"/>
    </row>
    <row r="114" spans="3:3">
      <c r="C114" s="58"/>
    </row>
    <row r="115" spans="3:3">
      <c r="C115" s="58"/>
    </row>
    <row r="116" spans="3:3">
      <c r="C116" s="58"/>
    </row>
    <row r="117" spans="3:3">
      <c r="C117" s="58"/>
    </row>
    <row r="118" spans="3:3">
      <c r="C118" s="58"/>
    </row>
    <row r="119" spans="3:3">
      <c r="C119" s="58"/>
    </row>
    <row r="120" spans="3:3">
      <c r="C120" s="58"/>
    </row>
    <row r="121" spans="3:3">
      <c r="C121" s="58"/>
    </row>
    <row r="122" spans="3:3">
      <c r="C122" s="58"/>
    </row>
    <row r="123" spans="3:3">
      <c r="C123" s="58"/>
    </row>
    <row r="124" spans="3:3">
      <c r="C124" s="58"/>
    </row>
    <row r="125" spans="3:3">
      <c r="C125" s="58"/>
    </row>
    <row r="126" spans="3:3">
      <c r="C126" s="58"/>
    </row>
    <row r="127" spans="3:3">
      <c r="C127" s="58"/>
    </row>
    <row r="128" spans="3:3">
      <c r="C128" s="58"/>
    </row>
    <row r="129" spans="3:3">
      <c r="C129" s="58"/>
    </row>
    <row r="130" spans="3:3">
      <c r="C130" s="58"/>
    </row>
    <row r="131" spans="3:3">
      <c r="C131" s="58"/>
    </row>
    <row r="132" spans="3:3">
      <c r="C132" s="58"/>
    </row>
    <row r="133" spans="3:3">
      <c r="C133" s="58"/>
    </row>
    <row r="134" spans="3:3">
      <c r="C134" s="58"/>
    </row>
    <row r="135" spans="3:3">
      <c r="C135" s="58"/>
    </row>
    <row r="136" spans="3:3">
      <c r="C136" s="58"/>
    </row>
    <row r="137" spans="3:3">
      <c r="C137" s="58"/>
    </row>
    <row r="138" spans="3:3">
      <c r="C138" s="58"/>
    </row>
    <row r="139" spans="3:3">
      <c r="C139" s="58"/>
    </row>
    <row r="140" spans="3:3">
      <c r="C140" s="58"/>
    </row>
    <row r="141" spans="3:3">
      <c r="C141" s="58"/>
    </row>
    <row r="142" spans="3:3">
      <c r="C142" s="58"/>
    </row>
    <row r="143" spans="3:3">
      <c r="C143" s="58"/>
    </row>
    <row r="144" spans="3:3">
      <c r="C144" s="58"/>
    </row>
    <row r="145" spans="3:3">
      <c r="C145" s="58"/>
    </row>
    <row r="146" spans="3:3">
      <c r="C146" s="58"/>
    </row>
    <row r="147" spans="3:3">
      <c r="C147" s="58"/>
    </row>
    <row r="148" spans="3:3">
      <c r="C148" s="58"/>
    </row>
    <row r="149" spans="3:3">
      <c r="C149" s="58"/>
    </row>
    <row r="150" spans="3:3">
      <c r="C150" s="58"/>
    </row>
    <row r="151" spans="3:3">
      <c r="C151" s="58"/>
    </row>
    <row r="152" spans="3:3">
      <c r="C152" s="58"/>
    </row>
    <row r="153" spans="3:3">
      <c r="C153" s="58"/>
    </row>
    <row r="154" spans="3:3">
      <c r="C154" s="58"/>
    </row>
    <row r="155" spans="3:3">
      <c r="C155" s="58"/>
    </row>
    <row r="156" spans="3:3">
      <c r="C156" s="58"/>
    </row>
    <row r="157" spans="3:3">
      <c r="C157" s="58"/>
    </row>
    <row r="158" spans="3:3">
      <c r="C158" s="58"/>
    </row>
    <row r="159" spans="3:3">
      <c r="C159" s="58"/>
    </row>
    <row r="160" spans="3:3">
      <c r="C160" s="58"/>
    </row>
    <row r="161" spans="3:3">
      <c r="C161" s="58"/>
    </row>
    <row r="162" spans="3:3">
      <c r="C162" s="58"/>
    </row>
    <row r="163" spans="3:3">
      <c r="C163" s="58"/>
    </row>
    <row r="164" spans="3:3">
      <c r="C164" s="58"/>
    </row>
    <row r="165" spans="3:3">
      <c r="C165" s="58"/>
    </row>
    <row r="166" spans="3:3">
      <c r="C166" s="58"/>
    </row>
    <row r="167" spans="3:3">
      <c r="C167" s="58"/>
    </row>
    <row r="168" spans="3:3">
      <c r="C168" s="58"/>
    </row>
    <row r="169" spans="3:3">
      <c r="C169" s="58"/>
    </row>
    <row r="170" spans="3:3">
      <c r="C170" s="58"/>
    </row>
    <row r="171" spans="3:3">
      <c r="C171" s="58"/>
    </row>
    <row r="172" spans="3:3">
      <c r="C172" s="58"/>
    </row>
    <row r="173" spans="3:3">
      <c r="C173" s="58"/>
    </row>
    <row r="174" spans="3:3">
      <c r="C174" s="58"/>
    </row>
    <row r="175" spans="3:3">
      <c r="C175" s="58"/>
    </row>
    <row r="176" spans="3:3">
      <c r="C176" s="58"/>
    </row>
    <row r="177" spans="3:3">
      <c r="C177" s="58"/>
    </row>
    <row r="178" spans="3:3">
      <c r="C178" s="58"/>
    </row>
    <row r="179" spans="3:3">
      <c r="C179" s="58"/>
    </row>
    <row r="180" spans="3:3">
      <c r="C180" s="58"/>
    </row>
    <row r="181" spans="3:3">
      <c r="C181" s="58"/>
    </row>
    <row r="182" spans="3:3">
      <c r="C182" s="58"/>
    </row>
    <row r="183" spans="3:3">
      <c r="C183" s="58"/>
    </row>
    <row r="184" spans="3:3">
      <c r="C184" s="58"/>
    </row>
    <row r="185" spans="3:3">
      <c r="C185" s="58"/>
    </row>
    <row r="186" spans="3:3">
      <c r="C186" s="58"/>
    </row>
    <row r="187" spans="3:3">
      <c r="C187" s="58"/>
    </row>
    <row r="188" spans="3:3">
      <c r="C188" s="58"/>
    </row>
    <row r="189" spans="3:3">
      <c r="C189" s="58"/>
    </row>
    <row r="190" spans="3:3">
      <c r="C190" s="58"/>
    </row>
    <row r="191" spans="3:3">
      <c r="C191" s="58"/>
    </row>
    <row r="192" spans="3:3">
      <c r="C192" s="58"/>
    </row>
    <row r="193" spans="3:3">
      <c r="C193" s="58"/>
    </row>
    <row r="194" spans="3:3">
      <c r="C194" s="58"/>
    </row>
    <row r="195" spans="3:3">
      <c r="C195" s="58"/>
    </row>
    <row r="196" spans="3:3">
      <c r="C196" s="58"/>
    </row>
    <row r="197" spans="3:3">
      <c r="C197" s="58"/>
    </row>
    <row r="198" spans="3:3">
      <c r="C198" s="58"/>
    </row>
    <row r="199" spans="3:3">
      <c r="C199" s="58"/>
    </row>
    <row r="200" spans="3:3">
      <c r="C200" s="58"/>
    </row>
    <row r="201" spans="3:3">
      <c r="C201" s="58"/>
    </row>
    <row r="202" spans="3:3">
      <c r="C202" s="58"/>
    </row>
    <row r="203" spans="3:3">
      <c r="C203" s="58"/>
    </row>
    <row r="204" spans="3:3">
      <c r="C204" s="58"/>
    </row>
    <row r="205" spans="3:3">
      <c r="C205" s="58"/>
    </row>
    <row r="206" spans="3:3">
      <c r="C206" s="58"/>
    </row>
    <row r="207" spans="3:3">
      <c r="C207" s="58"/>
    </row>
    <row r="208" spans="3:3">
      <c r="C208" s="58"/>
    </row>
    <row r="209" spans="3:3">
      <c r="C209" s="58"/>
    </row>
    <row r="210" spans="3:3">
      <c r="C210" s="58"/>
    </row>
    <row r="211" spans="3:3">
      <c r="C211" s="58"/>
    </row>
    <row r="212" spans="3:3">
      <c r="C212" s="58"/>
    </row>
    <row r="213" spans="3:3">
      <c r="C213" s="58"/>
    </row>
    <row r="214" spans="3:3">
      <c r="C214" s="58"/>
    </row>
    <row r="215" spans="3:3">
      <c r="C215" s="58"/>
    </row>
    <row r="216" spans="3:3">
      <c r="C216" s="58"/>
    </row>
    <row r="217" spans="3:3">
      <c r="C217" s="58"/>
    </row>
    <row r="218" spans="3:3">
      <c r="C218" s="58"/>
    </row>
    <row r="219" spans="3:3">
      <c r="C219" s="58"/>
    </row>
    <row r="220" spans="3:3">
      <c r="C220" s="58"/>
    </row>
    <row r="221" spans="3:3">
      <c r="C221" s="58"/>
    </row>
    <row r="222" spans="3:3">
      <c r="C222" s="58"/>
    </row>
    <row r="223" spans="3:3">
      <c r="C223" s="58"/>
    </row>
    <row r="224" spans="3:3">
      <c r="C224" s="58"/>
    </row>
    <row r="225" spans="3:3">
      <c r="C225" s="58"/>
    </row>
    <row r="226" spans="3:3">
      <c r="C226" s="58"/>
    </row>
    <row r="227" spans="3:3">
      <c r="C227" s="58"/>
    </row>
    <row r="228" spans="3:3">
      <c r="C228" s="58"/>
    </row>
    <row r="229" spans="3:3">
      <c r="C229" s="58"/>
    </row>
    <row r="230" spans="3:3">
      <c r="C230" s="58"/>
    </row>
    <row r="231" spans="3:3">
      <c r="C231" s="58"/>
    </row>
    <row r="232" spans="3:3">
      <c r="C232" s="58"/>
    </row>
    <row r="233" spans="3:3">
      <c r="C233" s="58"/>
    </row>
    <row r="234" spans="3:3">
      <c r="C234" s="58"/>
    </row>
    <row r="235" spans="3:3">
      <c r="C235" s="58"/>
    </row>
    <row r="236" spans="3:3">
      <c r="C236" s="58"/>
    </row>
    <row r="237" spans="3:3">
      <c r="C237" s="58"/>
    </row>
    <row r="238" spans="3:3">
      <c r="C238" s="58"/>
    </row>
    <row r="239" spans="3:3">
      <c r="C239" s="58"/>
    </row>
    <row r="240" spans="3:3">
      <c r="C240" s="58"/>
    </row>
    <row r="241" spans="3:3">
      <c r="C241" s="58"/>
    </row>
    <row r="242" spans="3:3">
      <c r="C242" s="58"/>
    </row>
    <row r="243" spans="3:3">
      <c r="C243" s="58"/>
    </row>
    <row r="244" spans="3:3">
      <c r="C244" s="58"/>
    </row>
    <row r="245" spans="3:3">
      <c r="C245" s="58"/>
    </row>
    <row r="246" spans="3:3">
      <c r="C246" s="58"/>
    </row>
    <row r="247" spans="3:3">
      <c r="C247" s="58"/>
    </row>
    <row r="248" spans="3:3">
      <c r="C248" s="58"/>
    </row>
    <row r="249" spans="3:3">
      <c r="C249" s="58"/>
    </row>
    <row r="250" spans="3:3">
      <c r="C250" s="58"/>
    </row>
    <row r="251" spans="3:3">
      <c r="C251" s="58"/>
    </row>
    <row r="252" spans="3:3">
      <c r="C252" s="58"/>
    </row>
    <row r="253" spans="3:3">
      <c r="C253" s="58"/>
    </row>
    <row r="254" spans="3:3">
      <c r="C254" s="58"/>
    </row>
    <row r="255" spans="3:3">
      <c r="C255" s="58"/>
    </row>
    <row r="256" spans="3:3">
      <c r="C256" s="58"/>
    </row>
    <row r="257" spans="3:3">
      <c r="C257" s="58"/>
    </row>
    <row r="258" spans="3:3">
      <c r="C258" s="58"/>
    </row>
    <row r="259" spans="3:3">
      <c r="C259" s="58"/>
    </row>
    <row r="260" spans="3:3">
      <c r="C260" s="58"/>
    </row>
    <row r="261" spans="3:3">
      <c r="C261" s="58"/>
    </row>
    <row r="262" spans="3:3">
      <c r="C262" s="58"/>
    </row>
    <row r="263" spans="3:3">
      <c r="C263" s="58"/>
    </row>
    <row r="264" spans="3:3">
      <c r="C264" s="58"/>
    </row>
    <row r="265" spans="3:3">
      <c r="C265" s="58"/>
    </row>
    <row r="266" spans="3:3">
      <c r="C266" s="58"/>
    </row>
    <row r="267" spans="3:3">
      <c r="C267" s="58"/>
    </row>
    <row r="268" spans="3:3">
      <c r="C268" s="58"/>
    </row>
    <row r="269" spans="3:3">
      <c r="C269" s="58"/>
    </row>
    <row r="270" spans="3:3">
      <c r="C270" s="58"/>
    </row>
    <row r="271" spans="3:3">
      <c r="C271" s="58"/>
    </row>
    <row r="272" spans="3:3">
      <c r="C272" s="58"/>
    </row>
    <row r="273" spans="3:3">
      <c r="C273" s="58"/>
    </row>
    <row r="274" spans="3:3">
      <c r="C274" s="58"/>
    </row>
    <row r="275" spans="3:3">
      <c r="C275" s="58"/>
    </row>
    <row r="276" spans="3:3">
      <c r="C276" s="58"/>
    </row>
    <row r="277" spans="3:3">
      <c r="C277" s="58"/>
    </row>
    <row r="278" spans="3:3">
      <c r="C278" s="58"/>
    </row>
    <row r="279" spans="3:3">
      <c r="C279" s="58"/>
    </row>
    <row r="280" spans="3:3">
      <c r="C280" s="58"/>
    </row>
    <row r="281" spans="3:3">
      <c r="C281" s="58"/>
    </row>
    <row r="282" spans="3:3">
      <c r="C282" s="58"/>
    </row>
    <row r="283" spans="3:3">
      <c r="C283" s="58"/>
    </row>
    <row r="284" spans="3:3">
      <c r="C284" s="58"/>
    </row>
    <row r="285" spans="3:3">
      <c r="C285" s="58"/>
    </row>
    <row r="286" spans="3:3">
      <c r="C286" s="58"/>
    </row>
    <row r="287" spans="3:3">
      <c r="C287" s="58"/>
    </row>
    <row r="288" spans="3:3">
      <c r="C288" s="58"/>
    </row>
    <row r="289" spans="3:3">
      <c r="C289" s="58"/>
    </row>
    <row r="290" spans="3:3">
      <c r="C290" s="58"/>
    </row>
    <row r="291" spans="3:3">
      <c r="C291" s="58"/>
    </row>
    <row r="292" spans="3:3">
      <c r="C292" s="58"/>
    </row>
    <row r="293" spans="3:3">
      <c r="C293" s="58"/>
    </row>
    <row r="294" spans="3:3">
      <c r="C294" s="58"/>
    </row>
    <row r="295" spans="3:3">
      <c r="C295" s="58"/>
    </row>
    <row r="296" spans="3:3">
      <c r="C296" s="58"/>
    </row>
    <row r="297" spans="3:3">
      <c r="C297" s="58"/>
    </row>
    <row r="298" spans="3:3">
      <c r="C298" s="58"/>
    </row>
    <row r="299" spans="3:3">
      <c r="C299" s="58"/>
    </row>
    <row r="300" spans="3:3">
      <c r="C300" s="58"/>
    </row>
    <row r="301" spans="3:3">
      <c r="C301" s="58"/>
    </row>
    <row r="302" spans="3:3">
      <c r="C302" s="58"/>
    </row>
    <row r="303" spans="3:3">
      <c r="C303" s="58"/>
    </row>
    <row r="304" spans="3:3">
      <c r="C304" s="58"/>
    </row>
    <row r="305" spans="3:3">
      <c r="C305" s="58"/>
    </row>
    <row r="306" spans="3:3">
      <c r="C306" s="58"/>
    </row>
    <row r="307" spans="3:3">
      <c r="C307" s="58"/>
    </row>
    <row r="308" spans="3:3">
      <c r="C308" s="58"/>
    </row>
    <row r="309" spans="3:3">
      <c r="C309" s="58"/>
    </row>
    <row r="310" spans="3:3">
      <c r="C310" s="58"/>
    </row>
    <row r="311" spans="3:3">
      <c r="C311" s="58"/>
    </row>
    <row r="312" spans="3:3">
      <c r="C312" s="58"/>
    </row>
    <row r="313" spans="3:3">
      <c r="C313" s="58"/>
    </row>
    <row r="314" spans="3:3">
      <c r="C314" s="58"/>
    </row>
    <row r="315" spans="3:3">
      <c r="C315" s="58"/>
    </row>
    <row r="316" spans="3:3">
      <c r="C316" s="58"/>
    </row>
    <row r="317" spans="3:3">
      <c r="C317" s="58"/>
    </row>
    <row r="318" spans="3:3">
      <c r="C318" s="58"/>
    </row>
    <row r="319" spans="3:3">
      <c r="C319" s="58"/>
    </row>
    <row r="320" spans="3:3">
      <c r="C320" s="58"/>
    </row>
    <row r="321" spans="3:3">
      <c r="C321" s="58"/>
    </row>
    <row r="322" spans="3:3">
      <c r="C322" s="58"/>
    </row>
    <row r="323" spans="3:3">
      <c r="C323" s="58"/>
    </row>
    <row r="324" spans="3:3">
      <c r="C324" s="58"/>
    </row>
    <row r="325" spans="3:3">
      <c r="C325" s="58"/>
    </row>
    <row r="326" spans="3:3">
      <c r="C326" s="58"/>
    </row>
    <row r="327" spans="3:3">
      <c r="C327" s="58"/>
    </row>
    <row r="328" spans="3:3">
      <c r="C328" s="58"/>
    </row>
    <row r="329" spans="3:3">
      <c r="C329" s="58"/>
    </row>
    <row r="330" spans="3:3">
      <c r="C330" s="58"/>
    </row>
    <row r="331" spans="3:3">
      <c r="C331" s="58"/>
    </row>
    <row r="332" spans="3:3">
      <c r="C332" s="58"/>
    </row>
    <row r="333" spans="3:3">
      <c r="C333" s="58"/>
    </row>
    <row r="334" spans="3:3">
      <c r="C334" s="58"/>
    </row>
    <row r="335" spans="3:3">
      <c r="C335" s="58"/>
    </row>
    <row r="336" spans="3:3">
      <c r="C336" s="58"/>
    </row>
    <row r="337" spans="3:3">
      <c r="C337" s="58"/>
    </row>
    <row r="338" spans="3:3">
      <c r="C338" s="58"/>
    </row>
    <row r="339" spans="3:3">
      <c r="C339" s="58"/>
    </row>
    <row r="340" spans="3:3">
      <c r="C340" s="58"/>
    </row>
    <row r="341" spans="3:3">
      <c r="C341" s="58"/>
    </row>
    <row r="342" spans="3:3">
      <c r="C342" s="58"/>
    </row>
    <row r="343" spans="3:3">
      <c r="C343" s="58"/>
    </row>
    <row r="344" spans="3:3">
      <c r="C344" s="58"/>
    </row>
    <row r="345" spans="3:3">
      <c r="C345" s="58"/>
    </row>
    <row r="346" spans="3:3">
      <c r="C346" s="58"/>
    </row>
    <row r="347" spans="3:3">
      <c r="C347" s="58"/>
    </row>
    <row r="348" spans="3:3">
      <c r="C348" s="58"/>
    </row>
    <row r="349" spans="3:3">
      <c r="C349" s="58"/>
    </row>
    <row r="350" spans="3:3">
      <c r="C350" s="58"/>
    </row>
    <row r="351" spans="3:3">
      <c r="C351" s="58"/>
    </row>
    <row r="352" spans="3:3">
      <c r="C352" s="58"/>
    </row>
    <row r="353" spans="3:3">
      <c r="C353" s="58"/>
    </row>
    <row r="354" spans="3:3">
      <c r="C354" s="58"/>
    </row>
    <row r="355" spans="3:3">
      <c r="C355" s="58"/>
    </row>
    <row r="356" spans="3:3">
      <c r="C356" s="58"/>
    </row>
    <row r="357" spans="3:3">
      <c r="C357" s="58"/>
    </row>
    <row r="358" spans="3:3">
      <c r="C358" s="58"/>
    </row>
    <row r="359" spans="3:3">
      <c r="C359" s="58"/>
    </row>
    <row r="360" spans="3:3">
      <c r="C360" s="58"/>
    </row>
    <row r="361" spans="3:3">
      <c r="C361" s="58"/>
    </row>
    <row r="362" spans="3:3">
      <c r="C362" s="58"/>
    </row>
    <row r="363" spans="3:3">
      <c r="C363" s="58"/>
    </row>
    <row r="364" spans="3:3">
      <c r="C364" s="58"/>
    </row>
    <row r="365" spans="3:3">
      <c r="C365" s="58"/>
    </row>
    <row r="366" spans="3:3">
      <c r="C366" s="58"/>
    </row>
    <row r="367" spans="3:3">
      <c r="C367" s="58"/>
    </row>
    <row r="368" spans="3:3">
      <c r="C368" s="58"/>
    </row>
    <row r="369" spans="3:3">
      <c r="C369" s="58"/>
    </row>
    <row r="370" spans="3:3">
      <c r="C370" s="58"/>
    </row>
    <row r="371" spans="3:3">
      <c r="C371" s="58"/>
    </row>
    <row r="372" spans="3:3">
      <c r="C372" s="58"/>
    </row>
    <row r="373" spans="3:3">
      <c r="C373" s="58"/>
    </row>
    <row r="374" spans="3:3">
      <c r="C374" s="58"/>
    </row>
    <row r="375" spans="3:3">
      <c r="C375" s="58"/>
    </row>
    <row r="376" spans="3:3">
      <c r="C376" s="58"/>
    </row>
    <row r="377" spans="3:3">
      <c r="C377" s="58"/>
    </row>
    <row r="378" spans="3:3">
      <c r="C378" s="58"/>
    </row>
    <row r="379" spans="3:3">
      <c r="C379" s="58"/>
    </row>
    <row r="380" spans="3:3">
      <c r="C380" s="58"/>
    </row>
    <row r="381" spans="3:3">
      <c r="C381" s="58"/>
    </row>
    <row r="382" spans="3:3">
      <c r="C382" s="58"/>
    </row>
    <row r="383" spans="3:3">
      <c r="C383" s="58"/>
    </row>
    <row r="384" spans="3:3">
      <c r="C384" s="58"/>
    </row>
    <row r="385" spans="3:3">
      <c r="C385" s="58"/>
    </row>
    <row r="386" spans="3:3">
      <c r="C386" s="58"/>
    </row>
    <row r="387" spans="3:3">
      <c r="C387" s="58"/>
    </row>
    <row r="388" spans="3:3">
      <c r="C388" s="58"/>
    </row>
    <row r="389" spans="3:3">
      <c r="C389" s="58"/>
    </row>
    <row r="390" spans="3:3">
      <c r="C390" s="58"/>
    </row>
    <row r="391" spans="3:3">
      <c r="C391" s="58"/>
    </row>
    <row r="392" spans="3:3">
      <c r="C392" s="58"/>
    </row>
    <row r="393" spans="3:3">
      <c r="C393" s="58"/>
    </row>
    <row r="394" spans="3:3">
      <c r="C394" s="58"/>
    </row>
    <row r="395" spans="3:3">
      <c r="C395" s="58"/>
    </row>
    <row r="396" spans="3:3">
      <c r="C396" s="58"/>
    </row>
    <row r="397" spans="3:3">
      <c r="C397" s="58"/>
    </row>
    <row r="398" spans="3:3">
      <c r="C398" s="58"/>
    </row>
    <row r="399" spans="3:3">
      <c r="C399" s="58"/>
    </row>
    <row r="400" spans="3:3">
      <c r="C400" s="58"/>
    </row>
    <row r="401" spans="3:3">
      <c r="C401" s="58"/>
    </row>
    <row r="402" spans="3:3">
      <c r="C402" s="58"/>
    </row>
    <row r="403" spans="3:3">
      <c r="C403" s="58"/>
    </row>
    <row r="404" spans="3:3">
      <c r="C404" s="58"/>
    </row>
    <row r="405" spans="3:3">
      <c r="C405" s="58"/>
    </row>
    <row r="406" spans="3:3">
      <c r="C406" s="58"/>
    </row>
    <row r="407" spans="3:3">
      <c r="C407" s="58"/>
    </row>
    <row r="408" spans="3:3">
      <c r="C408" s="58"/>
    </row>
    <row r="409" spans="3:3">
      <c r="C409" s="58"/>
    </row>
    <row r="410" spans="3:3">
      <c r="C410" s="58"/>
    </row>
    <row r="411" spans="3:3">
      <c r="C411" s="58"/>
    </row>
    <row r="412" spans="3:3">
      <c r="C412" s="58"/>
    </row>
    <row r="413" spans="3:3">
      <c r="C413" s="58"/>
    </row>
    <row r="414" spans="3:3">
      <c r="C414" s="58"/>
    </row>
    <row r="415" spans="3:3">
      <c r="C415" s="58"/>
    </row>
    <row r="416" spans="3:3">
      <c r="C416" s="58"/>
    </row>
    <row r="417" spans="3:3">
      <c r="C417" s="58"/>
    </row>
    <row r="418" spans="3:3">
      <c r="C418" s="58"/>
    </row>
    <row r="419" spans="3:3">
      <c r="C419" s="58"/>
    </row>
    <row r="420" spans="3:3">
      <c r="C420" s="58"/>
    </row>
    <row r="421" spans="3:3">
      <c r="C421" s="58"/>
    </row>
    <row r="422" spans="3:3">
      <c r="C422" s="58"/>
    </row>
    <row r="423" spans="3:3">
      <c r="C423" s="58"/>
    </row>
    <row r="424" spans="3:3">
      <c r="C424" s="58"/>
    </row>
    <row r="425" spans="3:3">
      <c r="C425" s="58"/>
    </row>
    <row r="426" spans="3:3">
      <c r="C426" s="58"/>
    </row>
    <row r="427" spans="3:3">
      <c r="C427" s="58"/>
    </row>
    <row r="428" spans="3:3">
      <c r="C428" s="58"/>
    </row>
    <row r="429" spans="3:3">
      <c r="C429" s="58"/>
    </row>
    <row r="430" spans="3:3">
      <c r="C430" s="58"/>
    </row>
    <row r="431" spans="3:3">
      <c r="C431" s="58"/>
    </row>
    <row r="432" spans="3:3">
      <c r="C432" s="58"/>
    </row>
    <row r="433" spans="3:3">
      <c r="C433" s="58"/>
    </row>
    <row r="434" spans="3:3">
      <c r="C434" s="58"/>
    </row>
    <row r="435" spans="3:3">
      <c r="C435" s="58"/>
    </row>
    <row r="436" spans="3:3">
      <c r="C436" s="58"/>
    </row>
    <row r="437" spans="3:3">
      <c r="C437" s="58"/>
    </row>
    <row r="438" spans="3:3">
      <c r="C438" s="58"/>
    </row>
    <row r="439" spans="3:3">
      <c r="C439" s="58"/>
    </row>
    <row r="440" spans="3:3">
      <c r="C440" s="58"/>
    </row>
    <row r="441" spans="3:3">
      <c r="C441" s="58"/>
    </row>
    <row r="442" spans="3:3">
      <c r="C442" s="58"/>
    </row>
    <row r="443" spans="3:3">
      <c r="C443" s="58"/>
    </row>
    <row r="444" spans="3:3">
      <c r="C444" s="58"/>
    </row>
    <row r="445" spans="3:3">
      <c r="C445" s="58"/>
    </row>
    <row r="446" spans="3:3">
      <c r="C446" s="58"/>
    </row>
    <row r="447" spans="3:3">
      <c r="C447" s="58"/>
    </row>
    <row r="448" spans="3:3">
      <c r="C448" s="58"/>
    </row>
    <row r="449" spans="3:3">
      <c r="C449" s="58"/>
    </row>
    <row r="450" spans="3:3">
      <c r="C450" s="58"/>
    </row>
    <row r="451" spans="3:3">
      <c r="C451" s="58"/>
    </row>
    <row r="452" spans="3:3">
      <c r="C452" s="58"/>
    </row>
    <row r="453" spans="3:3">
      <c r="C453" s="58"/>
    </row>
    <row r="454" spans="3:3">
      <c r="C454" s="58"/>
    </row>
    <row r="455" spans="3:3">
      <c r="C455" s="58"/>
    </row>
    <row r="456" spans="3:3">
      <c r="C456" s="58"/>
    </row>
    <row r="457" spans="3:3">
      <c r="C457" s="58"/>
    </row>
    <row r="458" spans="3:3">
      <c r="C458" s="58"/>
    </row>
    <row r="459" spans="3:3">
      <c r="C459" s="58"/>
    </row>
    <row r="460" spans="3:3">
      <c r="C460" s="58"/>
    </row>
    <row r="461" spans="3:3">
      <c r="C461" s="58"/>
    </row>
    <row r="462" spans="3:3">
      <c r="C462" s="58"/>
    </row>
    <row r="463" spans="3:3">
      <c r="C463" s="58"/>
    </row>
    <row r="464" spans="3:3">
      <c r="C464" s="58"/>
    </row>
    <row r="465" spans="3:3">
      <c r="C465" s="58"/>
    </row>
    <row r="466" spans="3:3">
      <c r="C466" s="58"/>
    </row>
    <row r="467" spans="3:3">
      <c r="C467" s="58"/>
    </row>
    <row r="468" spans="3:3">
      <c r="C468" s="58"/>
    </row>
    <row r="469" spans="3:3">
      <c r="C469" s="58"/>
    </row>
    <row r="470" spans="3:3">
      <c r="C470" s="58"/>
    </row>
    <row r="471" spans="3:3">
      <c r="C471" s="58"/>
    </row>
    <row r="472" spans="3:3">
      <c r="C472" s="58"/>
    </row>
    <row r="473" spans="3:3">
      <c r="C473" s="58"/>
    </row>
    <row r="474" spans="3:3">
      <c r="C474" s="58"/>
    </row>
    <row r="475" spans="3:3">
      <c r="C475" s="58"/>
    </row>
    <row r="476" spans="3:3">
      <c r="C476" s="58"/>
    </row>
    <row r="477" spans="3:3">
      <c r="C477" s="58"/>
    </row>
    <row r="478" spans="3:3">
      <c r="C478" s="58"/>
    </row>
    <row r="479" spans="3:3">
      <c r="C479" s="58"/>
    </row>
    <row r="480" spans="3:3">
      <c r="C480" s="58"/>
    </row>
    <row r="481" spans="3:3">
      <c r="C481" s="58"/>
    </row>
    <row r="482" spans="3:3">
      <c r="C482" s="58"/>
    </row>
    <row r="483" spans="3:3">
      <c r="C483" s="58"/>
    </row>
    <row r="484" spans="3:3">
      <c r="C484" s="58"/>
    </row>
    <row r="485" spans="3:3">
      <c r="C485" s="58"/>
    </row>
    <row r="486" spans="3:3">
      <c r="C486" s="58"/>
    </row>
    <row r="487" spans="3:3">
      <c r="C487" s="58"/>
    </row>
    <row r="488" spans="3:3">
      <c r="C488" s="58"/>
    </row>
    <row r="489" spans="3:3">
      <c r="C489" s="58"/>
    </row>
    <row r="490" spans="3:3">
      <c r="C490" s="58"/>
    </row>
    <row r="491" spans="3:3">
      <c r="C491" s="58"/>
    </row>
    <row r="492" spans="3:3">
      <c r="C492" s="58"/>
    </row>
    <row r="493" spans="3:3">
      <c r="C493" s="58"/>
    </row>
    <row r="494" spans="3:3">
      <c r="C494" s="58"/>
    </row>
    <row r="495" spans="3:3">
      <c r="C495" s="58"/>
    </row>
    <row r="496" spans="3:3">
      <c r="C496" s="58"/>
    </row>
    <row r="497" spans="3:3">
      <c r="C497" s="58"/>
    </row>
    <row r="498" spans="3:3">
      <c r="C498" s="58"/>
    </row>
    <row r="499" spans="3:3">
      <c r="C499" s="58"/>
    </row>
    <row r="500" spans="3:3">
      <c r="C500" s="58"/>
    </row>
    <row r="501" spans="3:3">
      <c r="C501" s="58"/>
    </row>
    <row r="502" spans="3:3">
      <c r="C502" s="58"/>
    </row>
    <row r="503" spans="3:3">
      <c r="C503" s="58"/>
    </row>
    <row r="504" spans="3:3">
      <c r="C504" s="58"/>
    </row>
    <row r="505" spans="3:3">
      <c r="C505" s="58"/>
    </row>
    <row r="506" spans="3:3">
      <c r="C506" s="58"/>
    </row>
    <row r="507" spans="3:3">
      <c r="C507" s="58"/>
    </row>
    <row r="508" spans="3:3">
      <c r="C508" s="58"/>
    </row>
    <row r="509" spans="3:3">
      <c r="C509" s="58"/>
    </row>
    <row r="510" spans="3:3">
      <c r="C510" s="58"/>
    </row>
    <row r="511" spans="3:3">
      <c r="C511" s="58"/>
    </row>
    <row r="512" spans="3:3">
      <c r="C512" s="58"/>
    </row>
    <row r="513" spans="3:3">
      <c r="C513" s="58"/>
    </row>
    <row r="514" spans="3:3">
      <c r="C514" s="58"/>
    </row>
    <row r="515" spans="3:3">
      <c r="C515" s="58"/>
    </row>
    <row r="516" spans="3:3">
      <c r="C516" s="58"/>
    </row>
    <row r="517" spans="3:3">
      <c r="C517" s="58"/>
    </row>
    <row r="518" spans="3:3">
      <c r="C518" s="58"/>
    </row>
    <row r="519" spans="3:3">
      <c r="C519" s="58"/>
    </row>
    <row r="520" spans="3:3">
      <c r="C520" s="58"/>
    </row>
    <row r="521" spans="3:3">
      <c r="C521" s="58"/>
    </row>
    <row r="522" spans="3:3">
      <c r="C522" s="58"/>
    </row>
    <row r="523" spans="3:3">
      <c r="C523" s="58"/>
    </row>
    <row r="524" spans="3:3">
      <c r="C524" s="58"/>
    </row>
    <row r="525" spans="3:3">
      <c r="C525" s="58"/>
    </row>
    <row r="526" spans="3:3">
      <c r="C526" s="58"/>
    </row>
    <row r="527" spans="3:3">
      <c r="C527" s="58"/>
    </row>
    <row r="528" spans="3:3">
      <c r="C528" s="58"/>
    </row>
    <row r="529" spans="3:3">
      <c r="C529" s="58"/>
    </row>
    <row r="530" spans="3:3">
      <c r="C530" s="58"/>
    </row>
    <row r="531" spans="3:3">
      <c r="C531" s="58"/>
    </row>
    <row r="532" spans="3:3">
      <c r="C532" s="58"/>
    </row>
    <row r="533" spans="3:3">
      <c r="C533" s="58"/>
    </row>
    <row r="534" spans="3:3">
      <c r="C534" s="58"/>
    </row>
    <row r="535" spans="3:3">
      <c r="C535" s="58"/>
    </row>
    <row r="536" spans="3:3">
      <c r="C536" s="58"/>
    </row>
    <row r="537" spans="3:3">
      <c r="C537" s="58"/>
    </row>
    <row r="538" spans="3:3">
      <c r="C538" s="58"/>
    </row>
    <row r="539" spans="3:3">
      <c r="C539" s="58"/>
    </row>
    <row r="540" spans="3:3">
      <c r="C540" s="58"/>
    </row>
    <row r="541" spans="3:3">
      <c r="C541" s="58"/>
    </row>
    <row r="542" spans="3:3">
      <c r="C542" s="58"/>
    </row>
    <row r="543" spans="3:3">
      <c r="C543" s="58"/>
    </row>
    <row r="544" spans="3:3">
      <c r="C544" s="58"/>
    </row>
  </sheetData>
  <mergeCells count="4">
    <mergeCell ref="B2:C2"/>
    <mergeCell ref="B3:C3"/>
    <mergeCell ref="B1:C1"/>
    <mergeCell ref="B5:C5"/>
  </mergeCells>
  <printOptions horizontalCentered="1"/>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E53"/>
  <sheetViews>
    <sheetView view="pageBreakPreview" topLeftCell="A45" zoomScaleNormal="100" zoomScaleSheetLayoutView="100" workbookViewId="0">
      <selection activeCell="C7" sqref="C7"/>
    </sheetView>
  </sheetViews>
  <sheetFormatPr defaultRowHeight="12.75"/>
  <cols>
    <col min="1" max="1" width="9.140625" style="49"/>
    <col min="2" max="2" width="63.5703125" style="49" customWidth="1"/>
    <col min="3" max="3" width="41.140625" style="116" customWidth="1"/>
    <col min="4" max="4" width="20.42578125" style="49" customWidth="1"/>
    <col min="5" max="16384" width="9.140625" style="49"/>
  </cols>
  <sheetData>
    <row r="1" spans="2:5" ht="15.75">
      <c r="B1" s="250" t="s">
        <v>128</v>
      </c>
      <c r="C1" s="250"/>
    </row>
    <row r="2" spans="2:5" ht="87" customHeight="1">
      <c r="B2" s="224" t="s">
        <v>164</v>
      </c>
      <c r="C2" s="224"/>
      <c r="D2" s="57"/>
      <c r="E2" s="57"/>
    </row>
    <row r="3" spans="2:5" ht="13.5" thickBot="1">
      <c r="B3" s="278" t="s">
        <v>28</v>
      </c>
      <c r="C3" s="278"/>
    </row>
    <row r="4" spans="2:5" s="52" customFormat="1">
      <c r="B4" s="18" t="s">
        <v>51</v>
      </c>
      <c r="C4" s="114" t="s">
        <v>52</v>
      </c>
    </row>
    <row r="5" spans="2:5" s="112" customFormat="1" ht="12">
      <c r="B5" s="111"/>
      <c r="C5" s="113"/>
    </row>
    <row r="6" spans="2:5" s="112" customFormat="1" ht="12">
      <c r="B6" s="111"/>
      <c r="C6" s="113"/>
    </row>
    <row r="7" spans="2:5" s="112" customFormat="1" ht="12">
      <c r="B7" s="111"/>
      <c r="C7" s="113"/>
    </row>
    <row r="8" spans="2:5" s="112" customFormat="1" ht="12">
      <c r="B8" s="111"/>
      <c r="C8" s="113"/>
    </row>
    <row r="9" spans="2:5" s="112" customFormat="1" ht="12">
      <c r="B9" s="111"/>
      <c r="C9" s="113"/>
    </row>
    <row r="10" spans="2:5" s="112" customFormat="1" ht="12">
      <c r="B10" s="111"/>
      <c r="C10" s="113"/>
    </row>
    <row r="11" spans="2:5" s="112" customFormat="1" ht="12">
      <c r="B11" s="111"/>
      <c r="C11" s="113"/>
    </row>
    <row r="12" spans="2:5" s="112" customFormat="1" ht="12">
      <c r="B12" s="111"/>
      <c r="C12" s="113"/>
    </row>
    <row r="13" spans="2:5" s="112" customFormat="1" ht="12">
      <c r="B13" s="111"/>
      <c r="C13" s="113"/>
    </row>
    <row r="14" spans="2:5" s="112" customFormat="1" ht="12">
      <c r="B14" s="111"/>
      <c r="C14" s="113"/>
    </row>
    <row r="15" spans="2:5" s="112" customFormat="1" ht="12">
      <c r="B15" s="111"/>
      <c r="C15" s="113"/>
    </row>
    <row r="16" spans="2:5" s="112" customFormat="1" ht="12">
      <c r="B16" s="111"/>
      <c r="C16" s="113"/>
    </row>
    <row r="17" spans="2:3" s="112" customFormat="1" ht="12">
      <c r="B17" s="111"/>
      <c r="C17" s="113"/>
    </row>
    <row r="18" spans="2:3" s="112" customFormat="1" ht="12">
      <c r="B18" s="111"/>
      <c r="C18" s="113"/>
    </row>
    <row r="19" spans="2:3" s="112" customFormat="1" ht="12">
      <c r="B19" s="111"/>
      <c r="C19" s="113"/>
    </row>
    <row r="20" spans="2:3" s="112" customFormat="1" ht="12">
      <c r="B20" s="111"/>
      <c r="C20" s="113"/>
    </row>
    <row r="21" spans="2:3" s="112" customFormat="1" ht="12">
      <c r="B21" s="111"/>
      <c r="C21" s="113"/>
    </row>
    <row r="22" spans="2:3" s="112" customFormat="1" ht="12">
      <c r="B22" s="111"/>
      <c r="C22" s="113"/>
    </row>
    <row r="23" spans="2:3" s="112" customFormat="1" ht="12">
      <c r="B23" s="111"/>
      <c r="C23" s="113"/>
    </row>
    <row r="24" spans="2:3" s="112" customFormat="1" ht="12">
      <c r="B24" s="111"/>
      <c r="C24" s="113"/>
    </row>
    <row r="25" spans="2:3" s="112" customFormat="1" ht="12">
      <c r="B25" s="111"/>
      <c r="C25" s="113"/>
    </row>
    <row r="26" spans="2:3" s="112" customFormat="1" ht="12">
      <c r="B26" s="111"/>
      <c r="C26" s="113"/>
    </row>
    <row r="27" spans="2:3" s="112" customFormat="1" ht="12">
      <c r="B27" s="111"/>
      <c r="C27" s="113"/>
    </row>
    <row r="28" spans="2:3" s="112" customFormat="1" ht="12">
      <c r="B28" s="111"/>
      <c r="C28" s="113"/>
    </row>
    <row r="29" spans="2:3" s="112" customFormat="1" ht="12">
      <c r="B29" s="111"/>
      <c r="C29" s="113"/>
    </row>
    <row r="30" spans="2:3" s="112" customFormat="1" ht="12">
      <c r="B30" s="111"/>
      <c r="C30" s="113"/>
    </row>
    <row r="31" spans="2:3" s="112" customFormat="1" ht="12">
      <c r="B31" s="111"/>
      <c r="C31" s="113"/>
    </row>
    <row r="32" spans="2:3" s="112" customFormat="1" ht="12">
      <c r="B32" s="111"/>
      <c r="C32" s="113"/>
    </row>
    <row r="33" spans="2:3" s="112" customFormat="1" ht="12">
      <c r="B33" s="111"/>
      <c r="C33" s="113"/>
    </row>
    <row r="34" spans="2:3" s="112" customFormat="1" ht="12">
      <c r="B34" s="111"/>
      <c r="C34" s="113"/>
    </row>
    <row r="35" spans="2:3" s="112" customFormat="1" ht="12">
      <c r="B35" s="111"/>
      <c r="C35" s="113"/>
    </row>
    <row r="36" spans="2:3" s="112" customFormat="1" ht="12">
      <c r="B36" s="111"/>
      <c r="C36" s="113"/>
    </row>
    <row r="37" spans="2:3" s="112" customFormat="1" ht="12">
      <c r="B37" s="111"/>
      <c r="C37" s="113"/>
    </row>
    <row r="38" spans="2:3" s="112" customFormat="1" ht="12">
      <c r="B38" s="111"/>
      <c r="C38" s="113"/>
    </row>
    <row r="39" spans="2:3" s="112" customFormat="1" ht="12">
      <c r="B39" s="111"/>
      <c r="C39" s="113"/>
    </row>
    <row r="40" spans="2:3" s="112" customFormat="1" ht="12">
      <c r="B40" s="111"/>
      <c r="C40" s="113"/>
    </row>
    <row r="41" spans="2:3" s="112" customFormat="1" ht="12">
      <c r="B41" s="111"/>
      <c r="C41" s="113"/>
    </row>
    <row r="42" spans="2:3" s="112" customFormat="1" ht="12">
      <c r="B42" s="111"/>
      <c r="C42" s="113"/>
    </row>
    <row r="43" spans="2:3" s="112" customFormat="1" ht="12">
      <c r="B43" s="111"/>
      <c r="C43" s="113"/>
    </row>
    <row r="44" spans="2:3" s="112" customFormat="1" ht="12">
      <c r="B44" s="111"/>
      <c r="C44" s="113"/>
    </row>
    <row r="45" spans="2:3" s="112" customFormat="1" ht="12">
      <c r="B45" s="111"/>
      <c r="C45" s="113"/>
    </row>
    <row r="46" spans="2:3" s="112" customFormat="1" ht="12">
      <c r="B46" s="111"/>
      <c r="C46" s="113"/>
    </row>
    <row r="47" spans="2:3" s="112" customFormat="1" ht="12">
      <c r="B47" s="111"/>
      <c r="C47" s="113"/>
    </row>
    <row r="48" spans="2:3" s="112" customFormat="1" ht="12">
      <c r="B48" s="111"/>
      <c r="C48" s="113"/>
    </row>
    <row r="49" spans="2:3" s="112" customFormat="1" ht="12">
      <c r="B49" s="111"/>
      <c r="C49" s="113"/>
    </row>
    <row r="50" spans="2:3" s="112" customFormat="1" ht="12">
      <c r="B50" s="111"/>
      <c r="C50" s="113"/>
    </row>
    <row r="51" spans="2:3" s="112" customFormat="1" ht="12">
      <c r="B51" s="111"/>
      <c r="C51" s="113"/>
    </row>
    <row r="52" spans="2:3" ht="13.5" thickBot="1">
      <c r="B52" s="50"/>
      <c r="C52" s="115"/>
    </row>
    <row r="53" spans="2:3" ht="56.25" customHeight="1">
      <c r="B53" s="291" t="s">
        <v>134</v>
      </c>
      <c r="C53" s="291"/>
    </row>
  </sheetData>
  <mergeCells count="4">
    <mergeCell ref="B2:C2"/>
    <mergeCell ref="B3:C3"/>
    <mergeCell ref="B1:C1"/>
    <mergeCell ref="B53:C53"/>
  </mergeCells>
  <printOptions horizontalCentered="1"/>
  <pageMargins left="0.7" right="0.7" top="0.75" bottom="0.75" header="0.3" footer="0.3"/>
  <pageSetup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1:C543"/>
  <sheetViews>
    <sheetView view="pageBreakPreview" zoomScale="110" zoomScaleNormal="100" zoomScaleSheetLayoutView="110" workbookViewId="0">
      <selection activeCell="C4" sqref="C4"/>
    </sheetView>
  </sheetViews>
  <sheetFormatPr defaultRowHeight="12.75"/>
  <cols>
    <col min="1" max="1" width="7.140625" style="58" customWidth="1"/>
    <col min="2" max="2" width="87.5703125" style="58" customWidth="1"/>
    <col min="3" max="3" width="22.7109375" style="60" customWidth="1"/>
    <col min="4" max="4" width="43.85546875" style="58" bestFit="1" customWidth="1"/>
    <col min="5" max="16384" width="9.140625" style="58"/>
  </cols>
  <sheetData>
    <row r="1" spans="2:3" ht="56.25" customHeight="1">
      <c r="B1" s="297" t="s">
        <v>129</v>
      </c>
      <c r="C1" s="297"/>
    </row>
    <row r="2" spans="2:3" s="31" customFormat="1" ht="78.75" customHeight="1">
      <c r="B2" s="292" t="s">
        <v>157</v>
      </c>
      <c r="C2" s="292"/>
    </row>
    <row r="3" spans="2:3" ht="13.5" thickBot="1">
      <c r="B3" s="296" t="s">
        <v>28</v>
      </c>
      <c r="C3" s="296"/>
    </row>
    <row r="4" spans="2:3" s="66" customFormat="1" ht="52.5" customHeight="1" thickBot="1">
      <c r="B4" s="94" t="s">
        <v>158</v>
      </c>
      <c r="C4" s="95"/>
    </row>
    <row r="5" spans="2:3" s="66" customFormat="1" ht="52.5" customHeight="1">
      <c r="B5" s="291" t="s">
        <v>152</v>
      </c>
      <c r="C5" s="291"/>
    </row>
    <row r="6" spans="2:3" ht="38.25" customHeight="1">
      <c r="B6" s="298" t="s">
        <v>151</v>
      </c>
      <c r="C6" s="299"/>
    </row>
    <row r="7" spans="2:3">
      <c r="C7" s="58"/>
    </row>
    <row r="8" spans="2:3">
      <c r="C8" s="58"/>
    </row>
    <row r="9" spans="2:3">
      <c r="C9" s="58"/>
    </row>
    <row r="10" spans="2:3">
      <c r="C10" s="58"/>
    </row>
    <row r="11" spans="2:3">
      <c r="C11" s="58"/>
    </row>
    <row r="12" spans="2:3">
      <c r="C12" s="58"/>
    </row>
    <row r="13" spans="2:3">
      <c r="C13" s="58"/>
    </row>
    <row r="14" spans="2:3">
      <c r="C14" s="58"/>
    </row>
    <row r="15" spans="2:3">
      <c r="C15" s="58"/>
    </row>
    <row r="16" spans="2:3">
      <c r="C16" s="58"/>
    </row>
    <row r="17" spans="3:3">
      <c r="C17" s="58"/>
    </row>
    <row r="18" spans="3:3">
      <c r="C18" s="58"/>
    </row>
    <row r="19" spans="3:3">
      <c r="C19" s="58"/>
    </row>
    <row r="20" spans="3:3">
      <c r="C20" s="58"/>
    </row>
    <row r="21" spans="3:3">
      <c r="C21" s="58"/>
    </row>
    <row r="22" spans="3:3">
      <c r="C22" s="58"/>
    </row>
    <row r="23" spans="3:3">
      <c r="C23" s="58"/>
    </row>
    <row r="24" spans="3:3">
      <c r="C24" s="58"/>
    </row>
    <row r="25" spans="3:3">
      <c r="C25" s="58"/>
    </row>
    <row r="26" spans="3:3">
      <c r="C26" s="58"/>
    </row>
    <row r="27" spans="3:3">
      <c r="C27" s="58"/>
    </row>
    <row r="28" spans="3:3">
      <c r="C28" s="58"/>
    </row>
    <row r="29" spans="3:3">
      <c r="C29" s="58"/>
    </row>
    <row r="30" spans="3:3">
      <c r="C30" s="58"/>
    </row>
    <row r="31" spans="3:3">
      <c r="C31" s="58"/>
    </row>
    <row r="32" spans="3:3">
      <c r="C32" s="58"/>
    </row>
    <row r="33" spans="3:3">
      <c r="C33" s="58"/>
    </row>
    <row r="34" spans="3:3">
      <c r="C34" s="58"/>
    </row>
    <row r="35" spans="3:3">
      <c r="C35" s="58"/>
    </row>
    <row r="36" spans="3:3">
      <c r="C36" s="58"/>
    </row>
    <row r="37" spans="3:3">
      <c r="C37" s="58"/>
    </row>
    <row r="38" spans="3:3">
      <c r="C38" s="58"/>
    </row>
    <row r="39" spans="3:3">
      <c r="C39" s="58"/>
    </row>
    <row r="40" spans="3:3">
      <c r="C40" s="58"/>
    </row>
    <row r="41" spans="3:3">
      <c r="C41" s="58"/>
    </row>
    <row r="42" spans="3:3">
      <c r="C42" s="58"/>
    </row>
    <row r="43" spans="3:3">
      <c r="C43" s="58"/>
    </row>
    <row r="44" spans="3:3">
      <c r="C44" s="58"/>
    </row>
    <row r="45" spans="3:3">
      <c r="C45" s="58"/>
    </row>
    <row r="46" spans="3:3">
      <c r="C46" s="58"/>
    </row>
    <row r="47" spans="3:3">
      <c r="C47" s="58"/>
    </row>
    <row r="48" spans="3:3">
      <c r="C48" s="58"/>
    </row>
    <row r="49" spans="3:3">
      <c r="C49" s="58"/>
    </row>
    <row r="50" spans="3:3">
      <c r="C50" s="58"/>
    </row>
    <row r="51" spans="3:3">
      <c r="C51" s="58"/>
    </row>
    <row r="52" spans="3:3">
      <c r="C52" s="58"/>
    </row>
    <row r="53" spans="3:3">
      <c r="C53" s="58"/>
    </row>
    <row r="54" spans="3:3">
      <c r="C54" s="58"/>
    </row>
    <row r="55" spans="3:3">
      <c r="C55" s="58"/>
    </row>
    <row r="56" spans="3:3">
      <c r="C56" s="58"/>
    </row>
    <row r="57" spans="3:3">
      <c r="C57" s="58"/>
    </row>
    <row r="58" spans="3:3">
      <c r="C58" s="58"/>
    </row>
    <row r="59" spans="3:3">
      <c r="C59" s="58"/>
    </row>
    <row r="60" spans="3:3">
      <c r="C60" s="58"/>
    </row>
    <row r="61" spans="3:3">
      <c r="C61" s="58"/>
    </row>
    <row r="62" spans="3:3">
      <c r="C62" s="58"/>
    </row>
    <row r="63" spans="3:3">
      <c r="C63" s="58"/>
    </row>
    <row r="64" spans="3:3">
      <c r="C64" s="58"/>
    </row>
    <row r="65" spans="3:3">
      <c r="C65" s="58"/>
    </row>
    <row r="66" spans="3:3">
      <c r="C66" s="58"/>
    </row>
    <row r="67" spans="3:3">
      <c r="C67" s="58"/>
    </row>
    <row r="68" spans="3:3">
      <c r="C68" s="58"/>
    </row>
    <row r="69" spans="3:3">
      <c r="C69" s="58"/>
    </row>
    <row r="70" spans="3:3">
      <c r="C70" s="58"/>
    </row>
    <row r="71" spans="3:3">
      <c r="C71" s="58"/>
    </row>
    <row r="72" spans="3:3">
      <c r="C72" s="58"/>
    </row>
    <row r="73" spans="3:3">
      <c r="C73" s="58"/>
    </row>
    <row r="74" spans="3:3">
      <c r="C74" s="58"/>
    </row>
    <row r="75" spans="3:3">
      <c r="C75" s="58"/>
    </row>
    <row r="76" spans="3:3">
      <c r="C76" s="58"/>
    </row>
    <row r="77" spans="3:3">
      <c r="C77" s="58"/>
    </row>
    <row r="78" spans="3:3">
      <c r="C78" s="58"/>
    </row>
    <row r="79" spans="3:3">
      <c r="C79" s="58"/>
    </row>
    <row r="80" spans="3:3">
      <c r="C80" s="58"/>
    </row>
    <row r="81" spans="3:3">
      <c r="C81" s="58"/>
    </row>
    <row r="82" spans="3:3">
      <c r="C82" s="58"/>
    </row>
    <row r="83" spans="3:3">
      <c r="C83" s="58"/>
    </row>
    <row r="84" spans="3:3">
      <c r="C84" s="58"/>
    </row>
    <row r="85" spans="3:3">
      <c r="C85" s="58"/>
    </row>
    <row r="86" spans="3:3">
      <c r="C86" s="58"/>
    </row>
    <row r="87" spans="3:3">
      <c r="C87" s="58"/>
    </row>
    <row r="88" spans="3:3">
      <c r="C88" s="58"/>
    </row>
    <row r="89" spans="3:3">
      <c r="C89" s="58"/>
    </row>
    <row r="90" spans="3:3">
      <c r="C90" s="58"/>
    </row>
    <row r="91" spans="3:3">
      <c r="C91" s="58"/>
    </row>
    <row r="92" spans="3:3">
      <c r="C92" s="58"/>
    </row>
    <row r="93" spans="3:3">
      <c r="C93" s="58"/>
    </row>
    <row r="94" spans="3:3">
      <c r="C94" s="58"/>
    </row>
    <row r="95" spans="3:3">
      <c r="C95" s="58"/>
    </row>
    <row r="96" spans="3:3">
      <c r="C96" s="58"/>
    </row>
    <row r="97" spans="3:3">
      <c r="C97" s="58"/>
    </row>
    <row r="98" spans="3:3">
      <c r="C98" s="58"/>
    </row>
    <row r="99" spans="3:3">
      <c r="C99" s="58"/>
    </row>
    <row r="100" spans="3:3">
      <c r="C100" s="58"/>
    </row>
    <row r="101" spans="3:3">
      <c r="C101" s="58"/>
    </row>
    <row r="102" spans="3:3">
      <c r="C102" s="58"/>
    </row>
    <row r="103" spans="3:3">
      <c r="C103" s="58"/>
    </row>
    <row r="104" spans="3:3">
      <c r="C104" s="58"/>
    </row>
    <row r="105" spans="3:3">
      <c r="C105" s="58"/>
    </row>
    <row r="106" spans="3:3">
      <c r="C106" s="58"/>
    </row>
    <row r="107" spans="3:3">
      <c r="C107" s="58"/>
    </row>
    <row r="108" spans="3:3">
      <c r="C108" s="58"/>
    </row>
    <row r="109" spans="3:3">
      <c r="C109" s="58"/>
    </row>
    <row r="110" spans="3:3">
      <c r="C110" s="58"/>
    </row>
    <row r="111" spans="3:3">
      <c r="C111" s="58"/>
    </row>
    <row r="112" spans="3:3">
      <c r="C112" s="58"/>
    </row>
    <row r="113" spans="3:3">
      <c r="C113" s="58"/>
    </row>
    <row r="114" spans="3:3">
      <c r="C114" s="58"/>
    </row>
    <row r="115" spans="3:3">
      <c r="C115" s="58"/>
    </row>
    <row r="116" spans="3:3">
      <c r="C116" s="58"/>
    </row>
    <row r="117" spans="3:3">
      <c r="C117" s="58"/>
    </row>
    <row r="118" spans="3:3">
      <c r="C118" s="58"/>
    </row>
    <row r="119" spans="3:3">
      <c r="C119" s="58"/>
    </row>
    <row r="120" spans="3:3">
      <c r="C120" s="58"/>
    </row>
    <row r="121" spans="3:3">
      <c r="C121" s="58"/>
    </row>
    <row r="122" spans="3:3">
      <c r="C122" s="58"/>
    </row>
    <row r="123" spans="3:3">
      <c r="C123" s="58"/>
    </row>
    <row r="124" spans="3:3">
      <c r="C124" s="58"/>
    </row>
    <row r="125" spans="3:3">
      <c r="C125" s="58"/>
    </row>
    <row r="126" spans="3:3">
      <c r="C126" s="58"/>
    </row>
    <row r="127" spans="3:3">
      <c r="C127" s="58"/>
    </row>
    <row r="128" spans="3:3">
      <c r="C128" s="58"/>
    </row>
    <row r="129" spans="3:3">
      <c r="C129" s="58"/>
    </row>
    <row r="130" spans="3:3">
      <c r="C130" s="58"/>
    </row>
    <row r="131" spans="3:3">
      <c r="C131" s="58"/>
    </row>
    <row r="132" spans="3:3">
      <c r="C132" s="58"/>
    </row>
    <row r="133" spans="3:3">
      <c r="C133" s="58"/>
    </row>
    <row r="134" spans="3:3">
      <c r="C134" s="58"/>
    </row>
    <row r="135" spans="3:3">
      <c r="C135" s="58"/>
    </row>
    <row r="136" spans="3:3">
      <c r="C136" s="58"/>
    </row>
    <row r="137" spans="3:3">
      <c r="C137" s="58"/>
    </row>
    <row r="138" spans="3:3">
      <c r="C138" s="58"/>
    </row>
    <row r="139" spans="3:3">
      <c r="C139" s="58"/>
    </row>
    <row r="140" spans="3:3">
      <c r="C140" s="58"/>
    </row>
    <row r="141" spans="3:3">
      <c r="C141" s="58"/>
    </row>
    <row r="142" spans="3:3">
      <c r="C142" s="58"/>
    </row>
    <row r="143" spans="3:3">
      <c r="C143" s="58"/>
    </row>
    <row r="144" spans="3:3">
      <c r="C144" s="58"/>
    </row>
    <row r="145" spans="3:3">
      <c r="C145" s="58"/>
    </row>
    <row r="146" spans="3:3">
      <c r="C146" s="58"/>
    </row>
    <row r="147" spans="3:3">
      <c r="C147" s="58"/>
    </row>
    <row r="148" spans="3:3">
      <c r="C148" s="58"/>
    </row>
    <row r="149" spans="3:3">
      <c r="C149" s="58"/>
    </row>
    <row r="150" spans="3:3">
      <c r="C150" s="58"/>
    </row>
    <row r="151" spans="3:3">
      <c r="C151" s="58"/>
    </row>
    <row r="152" spans="3:3">
      <c r="C152" s="58"/>
    </row>
    <row r="153" spans="3:3">
      <c r="C153" s="58"/>
    </row>
    <row r="154" spans="3:3">
      <c r="C154" s="58"/>
    </row>
    <row r="155" spans="3:3">
      <c r="C155" s="58"/>
    </row>
    <row r="156" spans="3:3">
      <c r="C156" s="58"/>
    </row>
    <row r="157" spans="3:3">
      <c r="C157" s="58"/>
    </row>
    <row r="158" spans="3:3">
      <c r="C158" s="58"/>
    </row>
    <row r="159" spans="3:3">
      <c r="C159" s="58"/>
    </row>
    <row r="160" spans="3:3">
      <c r="C160" s="58"/>
    </row>
    <row r="161" spans="3:3">
      <c r="C161" s="58"/>
    </row>
    <row r="162" spans="3:3">
      <c r="C162" s="58"/>
    </row>
    <row r="163" spans="3:3">
      <c r="C163" s="58"/>
    </row>
    <row r="164" spans="3:3">
      <c r="C164" s="58"/>
    </row>
    <row r="165" spans="3:3">
      <c r="C165" s="58"/>
    </row>
    <row r="166" spans="3:3">
      <c r="C166" s="58"/>
    </row>
    <row r="167" spans="3:3">
      <c r="C167" s="58"/>
    </row>
    <row r="168" spans="3:3">
      <c r="C168" s="58"/>
    </row>
    <row r="169" spans="3:3">
      <c r="C169" s="58"/>
    </row>
    <row r="170" spans="3:3">
      <c r="C170" s="58"/>
    </row>
    <row r="171" spans="3:3">
      <c r="C171" s="58"/>
    </row>
    <row r="172" spans="3:3">
      <c r="C172" s="58"/>
    </row>
    <row r="173" spans="3:3">
      <c r="C173" s="58"/>
    </row>
    <row r="174" spans="3:3">
      <c r="C174" s="58"/>
    </row>
    <row r="175" spans="3:3">
      <c r="C175" s="58"/>
    </row>
    <row r="176" spans="3:3">
      <c r="C176" s="58"/>
    </row>
    <row r="177" spans="3:3">
      <c r="C177" s="58"/>
    </row>
    <row r="178" spans="3:3">
      <c r="C178" s="58"/>
    </row>
    <row r="179" spans="3:3">
      <c r="C179" s="58"/>
    </row>
    <row r="180" spans="3:3">
      <c r="C180" s="58"/>
    </row>
    <row r="181" spans="3:3">
      <c r="C181" s="58"/>
    </row>
    <row r="182" spans="3:3">
      <c r="C182" s="58"/>
    </row>
    <row r="183" spans="3:3">
      <c r="C183" s="58"/>
    </row>
    <row r="184" spans="3:3">
      <c r="C184" s="58"/>
    </row>
    <row r="185" spans="3:3">
      <c r="C185" s="58"/>
    </row>
    <row r="186" spans="3:3">
      <c r="C186" s="58"/>
    </row>
    <row r="187" spans="3:3">
      <c r="C187" s="58"/>
    </row>
    <row r="188" spans="3:3">
      <c r="C188" s="58"/>
    </row>
    <row r="189" spans="3:3">
      <c r="C189" s="58"/>
    </row>
    <row r="190" spans="3:3">
      <c r="C190" s="58"/>
    </row>
    <row r="191" spans="3:3">
      <c r="C191" s="58"/>
    </row>
    <row r="192" spans="3:3">
      <c r="C192" s="58"/>
    </row>
    <row r="193" spans="3:3">
      <c r="C193" s="58"/>
    </row>
    <row r="194" spans="3:3">
      <c r="C194" s="58"/>
    </row>
    <row r="195" spans="3:3">
      <c r="C195" s="58"/>
    </row>
    <row r="196" spans="3:3">
      <c r="C196" s="58"/>
    </row>
    <row r="197" spans="3:3">
      <c r="C197" s="58"/>
    </row>
    <row r="198" spans="3:3">
      <c r="C198" s="58"/>
    </row>
    <row r="199" spans="3:3">
      <c r="C199" s="58"/>
    </row>
    <row r="200" spans="3:3">
      <c r="C200" s="58"/>
    </row>
    <row r="201" spans="3:3">
      <c r="C201" s="58"/>
    </row>
    <row r="202" spans="3:3">
      <c r="C202" s="58"/>
    </row>
    <row r="203" spans="3:3">
      <c r="C203" s="58"/>
    </row>
    <row r="204" spans="3:3">
      <c r="C204" s="58"/>
    </row>
    <row r="205" spans="3:3">
      <c r="C205" s="58"/>
    </row>
    <row r="206" spans="3:3">
      <c r="C206" s="58"/>
    </row>
    <row r="207" spans="3:3">
      <c r="C207" s="58"/>
    </row>
    <row r="208" spans="3:3">
      <c r="C208" s="58"/>
    </row>
    <row r="209" spans="3:3">
      <c r="C209" s="58"/>
    </row>
    <row r="210" spans="3:3">
      <c r="C210" s="58"/>
    </row>
    <row r="211" spans="3:3">
      <c r="C211" s="58"/>
    </row>
    <row r="212" spans="3:3">
      <c r="C212" s="58"/>
    </row>
    <row r="213" spans="3:3">
      <c r="C213" s="58"/>
    </row>
    <row r="214" spans="3:3">
      <c r="C214" s="58"/>
    </row>
    <row r="215" spans="3:3">
      <c r="C215" s="58"/>
    </row>
    <row r="216" spans="3:3">
      <c r="C216" s="58"/>
    </row>
    <row r="217" spans="3:3">
      <c r="C217" s="58"/>
    </row>
    <row r="218" spans="3:3">
      <c r="C218" s="58"/>
    </row>
    <row r="219" spans="3:3">
      <c r="C219" s="58"/>
    </row>
    <row r="220" spans="3:3">
      <c r="C220" s="58"/>
    </row>
    <row r="221" spans="3:3">
      <c r="C221" s="58"/>
    </row>
    <row r="222" spans="3:3">
      <c r="C222" s="58"/>
    </row>
    <row r="223" spans="3:3">
      <c r="C223" s="58"/>
    </row>
    <row r="224" spans="3:3">
      <c r="C224" s="58"/>
    </row>
    <row r="225" spans="3:3">
      <c r="C225" s="58"/>
    </row>
    <row r="226" spans="3:3">
      <c r="C226" s="58"/>
    </row>
    <row r="227" spans="3:3">
      <c r="C227" s="58"/>
    </row>
    <row r="228" spans="3:3">
      <c r="C228" s="58"/>
    </row>
    <row r="229" spans="3:3">
      <c r="C229" s="58"/>
    </row>
    <row r="230" spans="3:3">
      <c r="C230" s="58"/>
    </row>
    <row r="231" spans="3:3">
      <c r="C231" s="58"/>
    </row>
    <row r="232" spans="3:3">
      <c r="C232" s="58"/>
    </row>
    <row r="233" spans="3:3">
      <c r="C233" s="58"/>
    </row>
    <row r="234" spans="3:3">
      <c r="C234" s="58"/>
    </row>
    <row r="235" spans="3:3">
      <c r="C235" s="58"/>
    </row>
    <row r="236" spans="3:3">
      <c r="C236" s="58"/>
    </row>
    <row r="237" spans="3:3">
      <c r="C237" s="58"/>
    </row>
    <row r="238" spans="3:3">
      <c r="C238" s="58"/>
    </row>
    <row r="239" spans="3:3">
      <c r="C239" s="58"/>
    </row>
    <row r="240" spans="3:3">
      <c r="C240" s="58"/>
    </row>
    <row r="241" spans="3:3">
      <c r="C241" s="58"/>
    </row>
    <row r="242" spans="3:3">
      <c r="C242" s="58"/>
    </row>
    <row r="243" spans="3:3">
      <c r="C243" s="58"/>
    </row>
    <row r="244" spans="3:3">
      <c r="C244" s="58"/>
    </row>
    <row r="245" spans="3:3">
      <c r="C245" s="58"/>
    </row>
    <row r="246" spans="3:3">
      <c r="C246" s="58"/>
    </row>
    <row r="247" spans="3:3">
      <c r="C247" s="58"/>
    </row>
    <row r="248" spans="3:3">
      <c r="C248" s="58"/>
    </row>
    <row r="249" spans="3:3">
      <c r="C249" s="58"/>
    </row>
    <row r="250" spans="3:3">
      <c r="C250" s="58"/>
    </row>
    <row r="251" spans="3:3">
      <c r="C251" s="58"/>
    </row>
    <row r="252" spans="3:3">
      <c r="C252" s="58"/>
    </row>
    <row r="253" spans="3:3">
      <c r="C253" s="58"/>
    </row>
    <row r="254" spans="3:3">
      <c r="C254" s="58"/>
    </row>
    <row r="255" spans="3:3">
      <c r="C255" s="58"/>
    </row>
    <row r="256" spans="3:3">
      <c r="C256" s="58"/>
    </row>
    <row r="257" spans="3:3">
      <c r="C257" s="58"/>
    </row>
    <row r="258" spans="3:3">
      <c r="C258" s="58"/>
    </row>
    <row r="259" spans="3:3">
      <c r="C259" s="58"/>
    </row>
    <row r="260" spans="3:3">
      <c r="C260" s="58"/>
    </row>
    <row r="261" spans="3:3">
      <c r="C261" s="58"/>
    </row>
    <row r="262" spans="3:3">
      <c r="C262" s="58"/>
    </row>
    <row r="263" spans="3:3">
      <c r="C263" s="58"/>
    </row>
    <row r="264" spans="3:3">
      <c r="C264" s="58"/>
    </row>
    <row r="265" spans="3:3">
      <c r="C265" s="58"/>
    </row>
    <row r="266" spans="3:3">
      <c r="C266" s="58"/>
    </row>
    <row r="267" spans="3:3">
      <c r="C267" s="58"/>
    </row>
    <row r="268" spans="3:3">
      <c r="C268" s="58"/>
    </row>
    <row r="269" spans="3:3">
      <c r="C269" s="58"/>
    </row>
    <row r="270" spans="3:3">
      <c r="C270" s="58"/>
    </row>
    <row r="271" spans="3:3">
      <c r="C271" s="58"/>
    </row>
    <row r="272" spans="3:3">
      <c r="C272" s="58"/>
    </row>
    <row r="273" spans="3:3">
      <c r="C273" s="58"/>
    </row>
    <row r="274" spans="3:3">
      <c r="C274" s="58"/>
    </row>
    <row r="275" spans="3:3">
      <c r="C275" s="58"/>
    </row>
    <row r="276" spans="3:3">
      <c r="C276" s="58"/>
    </row>
    <row r="277" spans="3:3">
      <c r="C277" s="58"/>
    </row>
    <row r="278" spans="3:3">
      <c r="C278" s="58"/>
    </row>
    <row r="279" spans="3:3">
      <c r="C279" s="58"/>
    </row>
    <row r="280" spans="3:3">
      <c r="C280" s="58"/>
    </row>
    <row r="281" spans="3:3">
      <c r="C281" s="58"/>
    </row>
    <row r="282" spans="3:3">
      <c r="C282" s="58"/>
    </row>
    <row r="283" spans="3:3">
      <c r="C283" s="58"/>
    </row>
    <row r="284" spans="3:3">
      <c r="C284" s="58"/>
    </row>
    <row r="285" spans="3:3">
      <c r="C285" s="58"/>
    </row>
    <row r="286" spans="3:3">
      <c r="C286" s="58"/>
    </row>
    <row r="287" spans="3:3">
      <c r="C287" s="58"/>
    </row>
    <row r="288" spans="3:3">
      <c r="C288" s="58"/>
    </row>
    <row r="289" spans="3:3">
      <c r="C289" s="58"/>
    </row>
    <row r="290" spans="3:3">
      <c r="C290" s="58"/>
    </row>
    <row r="291" spans="3:3">
      <c r="C291" s="58"/>
    </row>
    <row r="292" spans="3:3">
      <c r="C292" s="58"/>
    </row>
    <row r="293" spans="3:3">
      <c r="C293" s="58"/>
    </row>
    <row r="294" spans="3:3">
      <c r="C294" s="58"/>
    </row>
    <row r="295" spans="3:3">
      <c r="C295" s="58"/>
    </row>
    <row r="296" spans="3:3">
      <c r="C296" s="58"/>
    </row>
    <row r="297" spans="3:3">
      <c r="C297" s="58"/>
    </row>
    <row r="298" spans="3:3">
      <c r="C298" s="58"/>
    </row>
    <row r="299" spans="3:3">
      <c r="C299" s="58"/>
    </row>
    <row r="300" spans="3:3">
      <c r="C300" s="58"/>
    </row>
    <row r="301" spans="3:3">
      <c r="C301" s="58"/>
    </row>
    <row r="302" spans="3:3">
      <c r="C302" s="58"/>
    </row>
    <row r="303" spans="3:3">
      <c r="C303" s="58"/>
    </row>
    <row r="304" spans="3:3">
      <c r="C304" s="58"/>
    </row>
    <row r="305" spans="3:3">
      <c r="C305" s="58"/>
    </row>
    <row r="306" spans="3:3">
      <c r="C306" s="58"/>
    </row>
    <row r="307" spans="3:3">
      <c r="C307" s="58"/>
    </row>
    <row r="308" spans="3:3">
      <c r="C308" s="58"/>
    </row>
    <row r="309" spans="3:3">
      <c r="C309" s="58"/>
    </row>
    <row r="310" spans="3:3">
      <c r="C310" s="58"/>
    </row>
    <row r="311" spans="3:3">
      <c r="C311" s="58"/>
    </row>
    <row r="312" spans="3:3">
      <c r="C312" s="58"/>
    </row>
    <row r="313" spans="3:3">
      <c r="C313" s="58"/>
    </row>
    <row r="314" spans="3:3">
      <c r="C314" s="58"/>
    </row>
    <row r="315" spans="3:3">
      <c r="C315" s="58"/>
    </row>
    <row r="316" spans="3:3">
      <c r="C316" s="58"/>
    </row>
    <row r="317" spans="3:3">
      <c r="C317" s="58"/>
    </row>
    <row r="318" spans="3:3">
      <c r="C318" s="58"/>
    </row>
    <row r="319" spans="3:3">
      <c r="C319" s="58"/>
    </row>
    <row r="320" spans="3:3">
      <c r="C320" s="58"/>
    </row>
    <row r="321" spans="3:3">
      <c r="C321" s="58"/>
    </row>
    <row r="322" spans="3:3">
      <c r="C322" s="58"/>
    </row>
    <row r="323" spans="3:3">
      <c r="C323" s="58"/>
    </row>
    <row r="324" spans="3:3">
      <c r="C324" s="58"/>
    </row>
    <row r="325" spans="3:3">
      <c r="C325" s="58"/>
    </row>
    <row r="326" spans="3:3">
      <c r="C326" s="58"/>
    </row>
    <row r="327" spans="3:3">
      <c r="C327" s="58"/>
    </row>
    <row r="328" spans="3:3">
      <c r="C328" s="58"/>
    </row>
    <row r="329" spans="3:3">
      <c r="C329" s="58"/>
    </row>
    <row r="330" spans="3:3">
      <c r="C330" s="58"/>
    </row>
    <row r="331" spans="3:3">
      <c r="C331" s="58"/>
    </row>
    <row r="332" spans="3:3">
      <c r="C332" s="58"/>
    </row>
    <row r="333" spans="3:3">
      <c r="C333" s="58"/>
    </row>
    <row r="334" spans="3:3">
      <c r="C334" s="58"/>
    </row>
    <row r="335" spans="3:3">
      <c r="C335" s="58"/>
    </row>
    <row r="336" spans="3:3">
      <c r="C336" s="58"/>
    </row>
    <row r="337" spans="3:3">
      <c r="C337" s="58"/>
    </row>
    <row r="338" spans="3:3">
      <c r="C338" s="58"/>
    </row>
    <row r="339" spans="3:3">
      <c r="C339" s="58"/>
    </row>
    <row r="340" spans="3:3">
      <c r="C340" s="58"/>
    </row>
    <row r="341" spans="3:3">
      <c r="C341" s="58"/>
    </row>
    <row r="342" spans="3:3">
      <c r="C342" s="58"/>
    </row>
    <row r="343" spans="3:3">
      <c r="C343" s="58"/>
    </row>
    <row r="344" spans="3:3">
      <c r="C344" s="58"/>
    </row>
    <row r="345" spans="3:3">
      <c r="C345" s="58"/>
    </row>
    <row r="346" spans="3:3">
      <c r="C346" s="58"/>
    </row>
    <row r="347" spans="3:3">
      <c r="C347" s="58"/>
    </row>
    <row r="348" spans="3:3">
      <c r="C348" s="58"/>
    </row>
    <row r="349" spans="3:3">
      <c r="C349" s="58"/>
    </row>
    <row r="350" spans="3:3">
      <c r="C350" s="58"/>
    </row>
    <row r="351" spans="3:3">
      <c r="C351" s="58"/>
    </row>
    <row r="352" spans="3:3">
      <c r="C352" s="58"/>
    </row>
    <row r="353" spans="3:3">
      <c r="C353" s="58"/>
    </row>
    <row r="354" spans="3:3">
      <c r="C354" s="58"/>
    </row>
    <row r="355" spans="3:3">
      <c r="C355" s="58"/>
    </row>
    <row r="356" spans="3:3">
      <c r="C356" s="58"/>
    </row>
    <row r="357" spans="3:3">
      <c r="C357" s="58"/>
    </row>
    <row r="358" spans="3:3">
      <c r="C358" s="58"/>
    </row>
    <row r="359" spans="3:3">
      <c r="C359" s="58"/>
    </row>
    <row r="360" spans="3:3">
      <c r="C360" s="58"/>
    </row>
    <row r="361" spans="3:3">
      <c r="C361" s="58"/>
    </row>
    <row r="362" spans="3:3">
      <c r="C362" s="58"/>
    </row>
    <row r="363" spans="3:3">
      <c r="C363" s="58"/>
    </row>
    <row r="364" spans="3:3">
      <c r="C364" s="58"/>
    </row>
    <row r="365" spans="3:3">
      <c r="C365" s="58"/>
    </row>
    <row r="366" spans="3:3">
      <c r="C366" s="58"/>
    </row>
    <row r="367" spans="3:3">
      <c r="C367" s="58"/>
    </row>
    <row r="368" spans="3:3">
      <c r="C368" s="58"/>
    </row>
    <row r="369" spans="3:3">
      <c r="C369" s="58"/>
    </row>
    <row r="370" spans="3:3">
      <c r="C370" s="58"/>
    </row>
    <row r="371" spans="3:3">
      <c r="C371" s="58"/>
    </row>
    <row r="372" spans="3:3">
      <c r="C372" s="58"/>
    </row>
    <row r="373" spans="3:3">
      <c r="C373" s="58"/>
    </row>
    <row r="374" spans="3:3">
      <c r="C374" s="58"/>
    </row>
    <row r="375" spans="3:3">
      <c r="C375" s="58"/>
    </row>
    <row r="376" spans="3:3">
      <c r="C376" s="58"/>
    </row>
    <row r="377" spans="3:3">
      <c r="C377" s="58"/>
    </row>
    <row r="378" spans="3:3">
      <c r="C378" s="58"/>
    </row>
    <row r="379" spans="3:3">
      <c r="C379" s="58"/>
    </row>
    <row r="380" spans="3:3">
      <c r="C380" s="58"/>
    </row>
    <row r="381" spans="3:3">
      <c r="C381" s="58"/>
    </row>
    <row r="382" spans="3:3">
      <c r="C382" s="58"/>
    </row>
    <row r="383" spans="3:3">
      <c r="C383" s="58"/>
    </row>
    <row r="384" spans="3:3">
      <c r="C384" s="58"/>
    </row>
    <row r="385" spans="3:3">
      <c r="C385" s="58"/>
    </row>
    <row r="386" spans="3:3">
      <c r="C386" s="58"/>
    </row>
    <row r="387" spans="3:3">
      <c r="C387" s="58"/>
    </row>
    <row r="388" spans="3:3">
      <c r="C388" s="58"/>
    </row>
    <row r="389" spans="3:3">
      <c r="C389" s="58"/>
    </row>
    <row r="390" spans="3:3">
      <c r="C390" s="58"/>
    </row>
    <row r="391" spans="3:3">
      <c r="C391" s="58"/>
    </row>
    <row r="392" spans="3:3">
      <c r="C392" s="58"/>
    </row>
    <row r="393" spans="3:3">
      <c r="C393" s="58"/>
    </row>
    <row r="394" spans="3:3">
      <c r="C394" s="58"/>
    </row>
    <row r="395" spans="3:3">
      <c r="C395" s="58"/>
    </row>
    <row r="396" spans="3:3">
      <c r="C396" s="58"/>
    </row>
    <row r="397" spans="3:3">
      <c r="C397" s="58"/>
    </row>
    <row r="398" spans="3:3">
      <c r="C398" s="58"/>
    </row>
    <row r="399" spans="3:3">
      <c r="C399" s="58"/>
    </row>
    <row r="400" spans="3:3">
      <c r="C400" s="58"/>
    </row>
    <row r="401" spans="3:3">
      <c r="C401" s="58"/>
    </row>
    <row r="402" spans="3:3">
      <c r="C402" s="58"/>
    </row>
    <row r="403" spans="3:3">
      <c r="C403" s="58"/>
    </row>
    <row r="404" spans="3:3">
      <c r="C404" s="58"/>
    </row>
    <row r="405" spans="3:3">
      <c r="C405" s="58"/>
    </row>
    <row r="406" spans="3:3">
      <c r="C406" s="58"/>
    </row>
    <row r="407" spans="3:3">
      <c r="C407" s="58"/>
    </row>
    <row r="408" spans="3:3">
      <c r="C408" s="58"/>
    </row>
    <row r="409" spans="3:3">
      <c r="C409" s="58"/>
    </row>
    <row r="410" spans="3:3">
      <c r="C410" s="58"/>
    </row>
    <row r="411" spans="3:3">
      <c r="C411" s="58"/>
    </row>
    <row r="412" spans="3:3">
      <c r="C412" s="58"/>
    </row>
    <row r="413" spans="3:3">
      <c r="C413" s="58"/>
    </row>
    <row r="414" spans="3:3">
      <c r="C414" s="58"/>
    </row>
    <row r="415" spans="3:3">
      <c r="C415" s="58"/>
    </row>
    <row r="416" spans="3:3">
      <c r="C416" s="58"/>
    </row>
    <row r="417" spans="3:3">
      <c r="C417" s="58"/>
    </row>
    <row r="418" spans="3:3">
      <c r="C418" s="58"/>
    </row>
    <row r="419" spans="3:3">
      <c r="C419" s="58"/>
    </row>
    <row r="420" spans="3:3">
      <c r="C420" s="58"/>
    </row>
    <row r="421" spans="3:3">
      <c r="C421" s="58"/>
    </row>
    <row r="422" spans="3:3">
      <c r="C422" s="58"/>
    </row>
    <row r="423" spans="3:3">
      <c r="C423" s="58"/>
    </row>
    <row r="424" spans="3:3">
      <c r="C424" s="58"/>
    </row>
    <row r="425" spans="3:3">
      <c r="C425" s="58"/>
    </row>
    <row r="426" spans="3:3">
      <c r="C426" s="58"/>
    </row>
    <row r="427" spans="3:3">
      <c r="C427" s="58"/>
    </row>
    <row r="428" spans="3:3">
      <c r="C428" s="58"/>
    </row>
    <row r="429" spans="3:3">
      <c r="C429" s="58"/>
    </row>
    <row r="430" spans="3:3">
      <c r="C430" s="58"/>
    </row>
    <row r="431" spans="3:3">
      <c r="C431" s="58"/>
    </row>
    <row r="432" spans="3:3">
      <c r="C432" s="58"/>
    </row>
    <row r="433" spans="3:3">
      <c r="C433" s="58"/>
    </row>
    <row r="434" spans="3:3">
      <c r="C434" s="58"/>
    </row>
    <row r="435" spans="3:3">
      <c r="C435" s="58"/>
    </row>
    <row r="436" spans="3:3">
      <c r="C436" s="58"/>
    </row>
    <row r="437" spans="3:3">
      <c r="C437" s="58"/>
    </row>
    <row r="438" spans="3:3">
      <c r="C438" s="58"/>
    </row>
    <row r="439" spans="3:3">
      <c r="C439" s="58"/>
    </row>
    <row r="440" spans="3:3">
      <c r="C440" s="58"/>
    </row>
    <row r="441" spans="3:3">
      <c r="C441" s="58"/>
    </row>
    <row r="442" spans="3:3">
      <c r="C442" s="58"/>
    </row>
    <row r="443" spans="3:3">
      <c r="C443" s="58"/>
    </row>
    <row r="444" spans="3:3">
      <c r="C444" s="58"/>
    </row>
    <row r="445" spans="3:3">
      <c r="C445" s="58"/>
    </row>
    <row r="446" spans="3:3">
      <c r="C446" s="58"/>
    </row>
    <row r="447" spans="3:3">
      <c r="C447" s="58"/>
    </row>
    <row r="448" spans="3:3">
      <c r="C448" s="58"/>
    </row>
    <row r="449" spans="3:3">
      <c r="C449" s="58"/>
    </row>
    <row r="450" spans="3:3">
      <c r="C450" s="58"/>
    </row>
    <row r="451" spans="3:3">
      <c r="C451" s="58"/>
    </row>
    <row r="452" spans="3:3">
      <c r="C452" s="58"/>
    </row>
    <row r="453" spans="3:3">
      <c r="C453" s="58"/>
    </row>
    <row r="454" spans="3:3">
      <c r="C454" s="58"/>
    </row>
    <row r="455" spans="3:3">
      <c r="C455" s="58"/>
    </row>
    <row r="456" spans="3:3">
      <c r="C456" s="58"/>
    </row>
    <row r="457" spans="3:3">
      <c r="C457" s="58"/>
    </row>
    <row r="458" spans="3:3">
      <c r="C458" s="58"/>
    </row>
    <row r="459" spans="3:3">
      <c r="C459" s="58"/>
    </row>
    <row r="460" spans="3:3">
      <c r="C460" s="58"/>
    </row>
    <row r="461" spans="3:3">
      <c r="C461" s="58"/>
    </row>
    <row r="462" spans="3:3">
      <c r="C462" s="58"/>
    </row>
    <row r="463" spans="3:3">
      <c r="C463" s="58"/>
    </row>
    <row r="464" spans="3:3">
      <c r="C464" s="58"/>
    </row>
    <row r="465" spans="3:3">
      <c r="C465" s="58"/>
    </row>
    <row r="466" spans="3:3">
      <c r="C466" s="58"/>
    </row>
    <row r="467" spans="3:3">
      <c r="C467" s="58"/>
    </row>
    <row r="468" spans="3:3">
      <c r="C468" s="58"/>
    </row>
    <row r="469" spans="3:3">
      <c r="C469" s="58"/>
    </row>
    <row r="470" spans="3:3">
      <c r="C470" s="58"/>
    </row>
    <row r="471" spans="3:3">
      <c r="C471" s="58"/>
    </row>
    <row r="472" spans="3:3">
      <c r="C472" s="58"/>
    </row>
    <row r="473" spans="3:3">
      <c r="C473" s="58"/>
    </row>
    <row r="474" spans="3:3">
      <c r="C474" s="58"/>
    </row>
    <row r="475" spans="3:3">
      <c r="C475" s="58"/>
    </row>
    <row r="476" spans="3:3">
      <c r="C476" s="58"/>
    </row>
    <row r="477" spans="3:3">
      <c r="C477" s="58"/>
    </row>
    <row r="478" spans="3:3">
      <c r="C478" s="58"/>
    </row>
    <row r="479" spans="3:3">
      <c r="C479" s="58"/>
    </row>
    <row r="480" spans="3:3">
      <c r="C480" s="58"/>
    </row>
    <row r="481" spans="3:3">
      <c r="C481" s="58"/>
    </row>
    <row r="482" spans="3:3">
      <c r="C482" s="58"/>
    </row>
    <row r="483" spans="3:3">
      <c r="C483" s="58"/>
    </row>
    <row r="484" spans="3:3">
      <c r="C484" s="58"/>
    </row>
    <row r="485" spans="3:3">
      <c r="C485" s="58"/>
    </row>
    <row r="486" spans="3:3">
      <c r="C486" s="58"/>
    </row>
    <row r="487" spans="3:3">
      <c r="C487" s="58"/>
    </row>
    <row r="488" spans="3:3">
      <c r="C488" s="58"/>
    </row>
    <row r="489" spans="3:3">
      <c r="C489" s="58"/>
    </row>
    <row r="490" spans="3:3">
      <c r="C490" s="58"/>
    </row>
    <row r="491" spans="3:3">
      <c r="C491" s="58"/>
    </row>
    <row r="492" spans="3:3">
      <c r="C492" s="58"/>
    </row>
    <row r="493" spans="3:3">
      <c r="C493" s="58"/>
    </row>
    <row r="494" spans="3:3">
      <c r="C494" s="58"/>
    </row>
    <row r="495" spans="3:3">
      <c r="C495" s="58"/>
    </row>
    <row r="496" spans="3:3">
      <c r="C496" s="58"/>
    </row>
    <row r="497" spans="3:3">
      <c r="C497" s="58"/>
    </row>
    <row r="498" spans="3:3">
      <c r="C498" s="58"/>
    </row>
    <row r="499" spans="3:3">
      <c r="C499" s="58"/>
    </row>
    <row r="500" spans="3:3">
      <c r="C500" s="58"/>
    </row>
    <row r="501" spans="3:3">
      <c r="C501" s="58"/>
    </row>
    <row r="502" spans="3:3">
      <c r="C502" s="58"/>
    </row>
    <row r="503" spans="3:3">
      <c r="C503" s="58"/>
    </row>
    <row r="504" spans="3:3">
      <c r="C504" s="58"/>
    </row>
    <row r="505" spans="3:3">
      <c r="C505" s="58"/>
    </row>
    <row r="506" spans="3:3">
      <c r="C506" s="58"/>
    </row>
    <row r="507" spans="3:3">
      <c r="C507" s="58"/>
    </row>
    <row r="508" spans="3:3">
      <c r="C508" s="58"/>
    </row>
    <row r="509" spans="3:3">
      <c r="C509" s="58"/>
    </row>
    <row r="510" spans="3:3">
      <c r="C510" s="58"/>
    </row>
    <row r="511" spans="3:3">
      <c r="C511" s="58"/>
    </row>
    <row r="512" spans="3:3">
      <c r="C512" s="58"/>
    </row>
    <row r="513" spans="3:3">
      <c r="C513" s="58"/>
    </row>
    <row r="514" spans="3:3">
      <c r="C514" s="58"/>
    </row>
    <row r="515" spans="3:3">
      <c r="C515" s="58"/>
    </row>
    <row r="516" spans="3:3">
      <c r="C516" s="58"/>
    </row>
    <row r="517" spans="3:3">
      <c r="C517" s="58"/>
    </row>
    <row r="518" spans="3:3">
      <c r="C518" s="58"/>
    </row>
    <row r="519" spans="3:3">
      <c r="C519" s="58"/>
    </row>
    <row r="520" spans="3:3">
      <c r="C520" s="58"/>
    </row>
    <row r="521" spans="3:3">
      <c r="C521" s="58"/>
    </row>
    <row r="522" spans="3:3">
      <c r="C522" s="58"/>
    </row>
    <row r="523" spans="3:3">
      <c r="C523" s="58"/>
    </row>
    <row r="524" spans="3:3">
      <c r="C524" s="58"/>
    </row>
    <row r="525" spans="3:3">
      <c r="C525" s="58"/>
    </row>
    <row r="526" spans="3:3">
      <c r="C526" s="58"/>
    </row>
    <row r="527" spans="3:3">
      <c r="C527" s="58"/>
    </row>
    <row r="528" spans="3:3">
      <c r="C528" s="58"/>
    </row>
    <row r="529" spans="3:3">
      <c r="C529" s="58"/>
    </row>
    <row r="530" spans="3:3">
      <c r="C530" s="58"/>
    </row>
    <row r="531" spans="3:3">
      <c r="C531" s="58"/>
    </row>
    <row r="532" spans="3:3">
      <c r="C532" s="58"/>
    </row>
    <row r="533" spans="3:3">
      <c r="C533" s="58"/>
    </row>
    <row r="534" spans="3:3">
      <c r="C534" s="58"/>
    </row>
    <row r="535" spans="3:3">
      <c r="C535" s="58"/>
    </row>
    <row r="536" spans="3:3">
      <c r="C536" s="58"/>
    </row>
    <row r="537" spans="3:3">
      <c r="C537" s="58"/>
    </row>
    <row r="538" spans="3:3">
      <c r="C538" s="58"/>
    </row>
    <row r="539" spans="3:3">
      <c r="C539" s="58"/>
    </row>
    <row r="540" spans="3:3">
      <c r="C540" s="58"/>
    </row>
    <row r="541" spans="3:3">
      <c r="C541" s="58"/>
    </row>
    <row r="542" spans="3:3">
      <c r="C542" s="58"/>
    </row>
    <row r="543" spans="3:3">
      <c r="C543" s="58"/>
    </row>
  </sheetData>
  <mergeCells count="5">
    <mergeCell ref="B2:C2"/>
    <mergeCell ref="B3:C3"/>
    <mergeCell ref="B1:C1"/>
    <mergeCell ref="B6:C6"/>
    <mergeCell ref="B5:C5"/>
  </mergeCells>
  <printOptions horizontalCentered="1"/>
  <pageMargins left="0.7" right="0.7" top="0.75" bottom="0.75" header="0.3" footer="0.3"/>
  <pageSetup scale="74"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25"/>
  <sheetViews>
    <sheetView view="pageBreakPreview" zoomScale="110" zoomScaleNormal="100" zoomScaleSheetLayoutView="110" workbookViewId="0">
      <selection activeCell="E37" sqref="E37"/>
    </sheetView>
  </sheetViews>
  <sheetFormatPr defaultRowHeight="15"/>
  <cols>
    <col min="1" max="1" width="5.140625" style="19" customWidth="1"/>
    <col min="2" max="4" width="26" style="19" customWidth="1"/>
    <col min="5" max="5" width="46.28515625" style="19" customWidth="1"/>
    <col min="6" max="6" width="27.28515625" style="19" customWidth="1"/>
    <col min="7" max="8" width="24.140625" style="19" customWidth="1"/>
    <col min="9" max="16384" width="9.140625" style="19"/>
  </cols>
  <sheetData>
    <row r="1" spans="1:14" s="13" customFormat="1" ht="42" customHeight="1">
      <c r="A1" s="229" t="s">
        <v>130</v>
      </c>
      <c r="B1" s="229"/>
      <c r="C1" s="229"/>
      <c r="D1" s="229"/>
      <c r="E1" s="229"/>
      <c r="F1" s="229"/>
      <c r="G1" s="229"/>
      <c r="H1" s="229"/>
      <c r="I1" s="77"/>
      <c r="J1" s="77"/>
      <c r="K1" s="77"/>
      <c r="L1" s="77"/>
      <c r="M1" s="77"/>
      <c r="N1" s="77"/>
    </row>
    <row r="2" spans="1:14" ht="91.5" customHeight="1" thickBot="1">
      <c r="A2" s="264" t="s">
        <v>65</v>
      </c>
      <c r="B2" s="264"/>
      <c r="C2" s="264"/>
      <c r="D2" s="264"/>
      <c r="E2" s="264"/>
      <c r="F2" s="264"/>
      <c r="G2" s="264"/>
      <c r="H2" s="264"/>
    </row>
    <row r="3" spans="1:14" ht="36" customHeight="1">
      <c r="A3" s="301" t="s">
        <v>39</v>
      </c>
      <c r="B3" s="303" t="s">
        <v>66</v>
      </c>
      <c r="C3" s="303" t="s">
        <v>67</v>
      </c>
      <c r="D3" s="306" t="s">
        <v>146</v>
      </c>
      <c r="E3" s="303" t="s">
        <v>68</v>
      </c>
      <c r="F3" s="303" t="s">
        <v>143</v>
      </c>
      <c r="G3" s="303" t="s">
        <v>69</v>
      </c>
      <c r="H3" s="305"/>
    </row>
    <row r="4" spans="1:14" s="23" customFormat="1" ht="36" customHeight="1">
      <c r="A4" s="302"/>
      <c r="B4" s="304"/>
      <c r="C4" s="304"/>
      <c r="D4" s="307"/>
      <c r="E4" s="304"/>
      <c r="F4" s="304"/>
      <c r="G4" s="88" t="s">
        <v>148</v>
      </c>
      <c r="H4" s="89" t="s">
        <v>149</v>
      </c>
    </row>
    <row r="5" spans="1:14">
      <c r="A5" s="24"/>
      <c r="B5" s="25"/>
      <c r="C5" s="25"/>
      <c r="D5" s="25"/>
      <c r="E5" s="25"/>
      <c r="F5" s="26"/>
      <c r="G5" s="26"/>
      <c r="H5" s="27"/>
    </row>
    <row r="6" spans="1:14">
      <c r="A6" s="24"/>
      <c r="B6" s="25"/>
      <c r="C6" s="25"/>
      <c r="D6" s="25"/>
      <c r="E6" s="25"/>
      <c r="F6" s="26"/>
      <c r="G6" s="26"/>
      <c r="H6" s="27"/>
    </row>
    <row r="7" spans="1:14">
      <c r="A7" s="24"/>
      <c r="B7" s="25"/>
      <c r="C7" s="25"/>
      <c r="D7" s="25"/>
      <c r="E7" s="25"/>
      <c r="F7" s="26"/>
      <c r="G7" s="26"/>
      <c r="H7" s="27"/>
    </row>
    <row r="8" spans="1:14">
      <c r="A8" s="24"/>
      <c r="B8" s="25"/>
      <c r="C8" s="25"/>
      <c r="D8" s="25"/>
      <c r="E8" s="25"/>
      <c r="F8" s="26"/>
      <c r="G8" s="26"/>
      <c r="H8" s="27"/>
    </row>
    <row r="9" spans="1:14">
      <c r="A9" s="24"/>
      <c r="B9" s="25"/>
      <c r="C9" s="25"/>
      <c r="D9" s="25"/>
      <c r="E9" s="25"/>
      <c r="F9" s="26"/>
      <c r="G9" s="26"/>
      <c r="H9" s="27"/>
    </row>
    <row r="10" spans="1:14">
      <c r="A10" s="24"/>
      <c r="B10" s="25"/>
      <c r="C10" s="25"/>
      <c r="D10" s="25"/>
      <c r="E10" s="25"/>
      <c r="F10" s="26"/>
      <c r="G10" s="26"/>
      <c r="H10" s="27"/>
    </row>
    <row r="11" spans="1:14">
      <c r="A11" s="24"/>
      <c r="B11" s="25"/>
      <c r="C11" s="25"/>
      <c r="D11" s="25"/>
      <c r="E11" s="25"/>
      <c r="F11" s="26"/>
      <c r="G11" s="26"/>
      <c r="H11" s="27"/>
    </row>
    <row r="12" spans="1:14">
      <c r="A12" s="24"/>
      <c r="B12" s="25"/>
      <c r="C12" s="25"/>
      <c r="D12" s="25"/>
      <c r="E12" s="25"/>
      <c r="F12" s="26"/>
      <c r="G12" s="26"/>
      <c r="H12" s="27"/>
    </row>
    <row r="13" spans="1:14">
      <c r="A13" s="24"/>
      <c r="B13" s="25"/>
      <c r="C13" s="25"/>
      <c r="D13" s="25"/>
      <c r="E13" s="25"/>
      <c r="F13" s="26"/>
      <c r="G13" s="26"/>
      <c r="H13" s="27"/>
    </row>
    <row r="14" spans="1:14">
      <c r="A14" s="24"/>
      <c r="B14" s="25"/>
      <c r="C14" s="25"/>
      <c r="D14" s="25"/>
      <c r="E14" s="25"/>
      <c r="F14" s="26"/>
      <c r="G14" s="26"/>
      <c r="H14" s="27"/>
    </row>
    <row r="15" spans="1:14">
      <c r="A15" s="24"/>
      <c r="B15" s="25"/>
      <c r="C15" s="25"/>
      <c r="D15" s="25"/>
      <c r="E15" s="25"/>
      <c r="F15" s="26"/>
      <c r="G15" s="26"/>
      <c r="H15" s="27"/>
    </row>
    <row r="16" spans="1:14">
      <c r="A16" s="24"/>
      <c r="B16" s="25"/>
      <c r="C16" s="25"/>
      <c r="D16" s="25"/>
      <c r="E16" s="25"/>
      <c r="F16" s="26"/>
      <c r="G16" s="26"/>
      <c r="H16" s="27"/>
    </row>
    <row r="17" spans="1:8">
      <c r="A17" s="24"/>
      <c r="B17" s="25"/>
      <c r="C17" s="25"/>
      <c r="D17" s="25"/>
      <c r="E17" s="25"/>
      <c r="F17" s="26"/>
      <c r="G17" s="26"/>
      <c r="H17" s="27"/>
    </row>
    <row r="18" spans="1:8">
      <c r="A18" s="24"/>
      <c r="B18" s="25"/>
      <c r="C18" s="25"/>
      <c r="D18" s="25"/>
      <c r="E18" s="25"/>
      <c r="F18" s="26"/>
      <c r="G18" s="26"/>
      <c r="H18" s="27"/>
    </row>
    <row r="19" spans="1:8">
      <c r="A19" s="24"/>
      <c r="B19" s="25"/>
      <c r="C19" s="25"/>
      <c r="D19" s="25"/>
      <c r="E19" s="25"/>
      <c r="F19" s="26"/>
      <c r="G19" s="26"/>
      <c r="H19" s="27"/>
    </row>
    <row r="20" spans="1:8">
      <c r="A20" s="24"/>
      <c r="B20" s="25"/>
      <c r="C20" s="25"/>
      <c r="D20" s="25"/>
      <c r="E20" s="25"/>
      <c r="F20" s="26"/>
      <c r="G20" s="26"/>
      <c r="H20" s="27"/>
    </row>
    <row r="21" spans="1:8">
      <c r="A21" s="24"/>
      <c r="B21" s="25"/>
      <c r="C21" s="25"/>
      <c r="D21" s="25"/>
      <c r="E21" s="25"/>
      <c r="F21" s="26"/>
      <c r="G21" s="26"/>
      <c r="H21" s="27"/>
    </row>
    <row r="22" spans="1:8">
      <c r="A22" s="24"/>
      <c r="B22" s="25"/>
      <c r="C22" s="25"/>
      <c r="D22" s="25"/>
      <c r="E22" s="25"/>
      <c r="F22" s="26"/>
      <c r="G22" s="26"/>
      <c r="H22" s="27"/>
    </row>
    <row r="23" spans="1:8">
      <c r="A23" s="24"/>
      <c r="B23" s="25"/>
      <c r="C23" s="25"/>
      <c r="D23" s="25"/>
      <c r="E23" s="25"/>
      <c r="F23" s="26"/>
      <c r="G23" s="26"/>
      <c r="H23" s="27"/>
    </row>
    <row r="24" spans="1:8">
      <c r="A24" s="24"/>
      <c r="B24" s="25"/>
      <c r="C24" s="25"/>
      <c r="D24" s="25"/>
      <c r="E24" s="25"/>
      <c r="F24" s="26"/>
      <c r="G24" s="26"/>
      <c r="H24" s="27"/>
    </row>
    <row r="25" spans="1:8" ht="67.5" customHeight="1">
      <c r="A25" s="300" t="s">
        <v>135</v>
      </c>
      <c r="B25" s="300"/>
      <c r="C25" s="300"/>
      <c r="D25" s="300"/>
      <c r="E25" s="300"/>
      <c r="F25" s="300"/>
      <c r="G25" s="300"/>
      <c r="H25" s="300"/>
    </row>
  </sheetData>
  <mergeCells count="10">
    <mergeCell ref="A2:H2"/>
    <mergeCell ref="A1:H1"/>
    <mergeCell ref="A25:H25"/>
    <mergeCell ref="A3:A4"/>
    <mergeCell ref="B3:B4"/>
    <mergeCell ref="C3:C4"/>
    <mergeCell ref="E3:E4"/>
    <mergeCell ref="F3:F4"/>
    <mergeCell ref="G3:H3"/>
    <mergeCell ref="D3:D4"/>
  </mergeCells>
  <printOptions horizontalCentered="1"/>
  <pageMargins left="0.17" right="0.18" top="0.75" bottom="0.75" header="0.3" footer="0.3"/>
  <pageSetup scale="66"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26"/>
  <sheetViews>
    <sheetView view="pageBreakPreview" topLeftCell="B1" zoomScale="110" zoomScaleNormal="100" zoomScaleSheetLayoutView="110" workbookViewId="0">
      <selection activeCell="D23" sqref="D23"/>
    </sheetView>
  </sheetViews>
  <sheetFormatPr defaultRowHeight="15"/>
  <cols>
    <col min="1" max="1" width="5.140625" style="19" customWidth="1"/>
    <col min="2" max="3" width="27.28515625" style="19" customWidth="1"/>
    <col min="4" max="4" width="46.28515625" style="19" customWidth="1"/>
    <col min="5" max="6" width="27.28515625" style="19" customWidth="1"/>
    <col min="7" max="16384" width="9.140625" style="19"/>
  </cols>
  <sheetData>
    <row r="1" spans="1:12" s="13" customFormat="1" ht="26.25" customHeight="1">
      <c r="A1" s="255" t="s">
        <v>131</v>
      </c>
      <c r="B1" s="255"/>
      <c r="C1" s="255"/>
      <c r="D1" s="255"/>
      <c r="E1" s="255"/>
      <c r="F1" s="255"/>
      <c r="G1" s="77"/>
      <c r="H1" s="77"/>
      <c r="I1" s="77"/>
      <c r="J1" s="77"/>
      <c r="K1" s="77"/>
      <c r="L1" s="77"/>
    </row>
    <row r="2" spans="1:12" ht="89.25" customHeight="1">
      <c r="A2" s="264" t="s">
        <v>38</v>
      </c>
      <c r="B2" s="264"/>
      <c r="C2" s="264"/>
      <c r="D2" s="264"/>
      <c r="E2" s="264"/>
      <c r="F2" s="264"/>
    </row>
    <row r="3" spans="1:12" ht="15.75" thickBot="1">
      <c r="A3" s="308" t="s">
        <v>28</v>
      </c>
      <c r="B3" s="308"/>
      <c r="C3" s="308"/>
      <c r="D3" s="308"/>
      <c r="E3" s="308"/>
      <c r="F3" s="308"/>
    </row>
    <row r="4" spans="1:12" s="23" customFormat="1" ht="30">
      <c r="A4" s="20" t="s">
        <v>39</v>
      </c>
      <c r="B4" s="21" t="s">
        <v>40</v>
      </c>
      <c r="C4" s="21" t="s">
        <v>41</v>
      </c>
      <c r="D4" s="21" t="s">
        <v>42</v>
      </c>
      <c r="E4" s="21" t="s">
        <v>43</v>
      </c>
      <c r="F4" s="22" t="s">
        <v>44</v>
      </c>
    </row>
    <row r="5" spans="1:12">
      <c r="A5" s="24"/>
      <c r="B5" s="25"/>
      <c r="C5" s="25"/>
      <c r="D5" s="25"/>
      <c r="E5" s="26"/>
      <c r="F5" s="27"/>
    </row>
    <row r="6" spans="1:12">
      <c r="A6" s="24"/>
      <c r="B6" s="25"/>
      <c r="C6" s="25"/>
      <c r="D6" s="25"/>
      <c r="E6" s="26"/>
      <c r="F6" s="27"/>
    </row>
    <row r="7" spans="1:12">
      <c r="A7" s="24"/>
      <c r="B7" s="25"/>
      <c r="C7" s="25"/>
      <c r="D7" s="25"/>
      <c r="E7" s="26"/>
      <c r="F7" s="27"/>
    </row>
    <row r="8" spans="1:12">
      <c r="A8" s="24"/>
      <c r="B8" s="25"/>
      <c r="C8" s="25"/>
      <c r="D8" s="25"/>
      <c r="E8" s="26"/>
      <c r="F8" s="27"/>
    </row>
    <row r="9" spans="1:12">
      <c r="A9" s="24"/>
      <c r="B9" s="25"/>
      <c r="C9" s="25"/>
      <c r="D9" s="25"/>
      <c r="E9" s="26"/>
      <c r="F9" s="27"/>
    </row>
    <row r="10" spans="1:12">
      <c r="A10" s="24"/>
      <c r="B10" s="25"/>
      <c r="C10" s="25"/>
      <c r="D10" s="25"/>
      <c r="E10" s="26"/>
      <c r="F10" s="27"/>
    </row>
    <row r="11" spans="1:12">
      <c r="A11" s="24"/>
      <c r="B11" s="25"/>
      <c r="C11" s="25"/>
      <c r="D11" s="25"/>
      <c r="E11" s="26"/>
      <c r="F11" s="27"/>
    </row>
    <row r="12" spans="1:12">
      <c r="A12" s="24"/>
      <c r="B12" s="25"/>
      <c r="C12" s="25"/>
      <c r="D12" s="25"/>
      <c r="E12" s="26"/>
      <c r="F12" s="27"/>
    </row>
    <row r="13" spans="1:12">
      <c r="A13" s="24"/>
      <c r="B13" s="25"/>
      <c r="C13" s="25"/>
      <c r="D13" s="25"/>
      <c r="E13" s="26"/>
      <c r="F13" s="27"/>
    </row>
    <row r="14" spans="1:12">
      <c r="A14" s="24"/>
      <c r="B14" s="25"/>
      <c r="C14" s="25"/>
      <c r="D14" s="25"/>
      <c r="E14" s="26"/>
      <c r="F14" s="27"/>
    </row>
    <row r="15" spans="1:12">
      <c r="A15" s="24"/>
      <c r="B15" s="25"/>
      <c r="C15" s="25"/>
      <c r="D15" s="25"/>
      <c r="E15" s="26"/>
      <c r="F15" s="27"/>
    </row>
    <row r="16" spans="1:12">
      <c r="A16" s="24"/>
      <c r="B16" s="25"/>
      <c r="C16" s="25"/>
      <c r="D16" s="25"/>
      <c r="E16" s="26"/>
      <c r="F16" s="27"/>
    </row>
    <row r="17" spans="1:6">
      <c r="A17" s="24"/>
      <c r="B17" s="25"/>
      <c r="C17" s="25"/>
      <c r="D17" s="25"/>
      <c r="E17" s="26"/>
      <c r="F17" s="27"/>
    </row>
    <row r="18" spans="1:6">
      <c r="A18" s="24"/>
      <c r="B18" s="25"/>
      <c r="C18" s="25"/>
      <c r="D18" s="25"/>
      <c r="E18" s="26"/>
      <c r="F18" s="27"/>
    </row>
    <row r="19" spans="1:6">
      <c r="A19" s="24"/>
      <c r="B19" s="25"/>
      <c r="C19" s="25"/>
      <c r="D19" s="25"/>
      <c r="E19" s="26"/>
      <c r="F19" s="27"/>
    </row>
    <row r="20" spans="1:6">
      <c r="A20" s="24"/>
      <c r="B20" s="25"/>
      <c r="C20" s="25"/>
      <c r="D20" s="25"/>
      <c r="E20" s="26"/>
      <c r="F20" s="27"/>
    </row>
    <row r="21" spans="1:6">
      <c r="A21" s="24"/>
      <c r="B21" s="25"/>
      <c r="C21" s="25"/>
      <c r="D21" s="25"/>
      <c r="E21" s="26"/>
      <c r="F21" s="27"/>
    </row>
    <row r="22" spans="1:6">
      <c r="A22" s="24"/>
      <c r="B22" s="25"/>
      <c r="C22" s="25"/>
      <c r="D22" s="25"/>
      <c r="E22" s="26"/>
      <c r="F22" s="27"/>
    </row>
    <row r="23" spans="1:6">
      <c r="A23" s="24"/>
      <c r="B23" s="25"/>
      <c r="C23" s="25"/>
      <c r="D23" s="25"/>
      <c r="E23" s="26"/>
      <c r="F23" s="27"/>
    </row>
    <row r="24" spans="1:6">
      <c r="A24" s="24"/>
      <c r="B24" s="25"/>
      <c r="C24" s="25"/>
      <c r="D24" s="25"/>
      <c r="E24" s="26"/>
      <c r="F24" s="27"/>
    </row>
    <row r="25" spans="1:6" s="30" customFormat="1" ht="15.75" thickBot="1">
      <c r="A25" s="28"/>
      <c r="B25" s="309" t="s">
        <v>45</v>
      </c>
      <c r="C25" s="310"/>
      <c r="D25" s="311"/>
      <c r="E25" s="29">
        <f>SUM(E5:E24)</f>
        <v>0</v>
      </c>
      <c r="F25" s="29">
        <f>SUM(F5:F24)</f>
        <v>0</v>
      </c>
    </row>
    <row r="26" spans="1:6" ht="49.5" customHeight="1">
      <c r="A26" s="256" t="s">
        <v>135</v>
      </c>
      <c r="B26" s="256"/>
      <c r="C26" s="256"/>
      <c r="D26" s="256"/>
      <c r="E26" s="256"/>
      <c r="F26" s="256"/>
    </row>
  </sheetData>
  <mergeCells count="5">
    <mergeCell ref="A2:F2"/>
    <mergeCell ref="A3:F3"/>
    <mergeCell ref="B25:D25"/>
    <mergeCell ref="A1:F1"/>
    <mergeCell ref="A26:F26"/>
  </mergeCells>
  <printOptions horizontalCentered="1"/>
  <pageMargins left="0.17" right="0.18" top="0.75" bottom="0.75" header="0.3" footer="0.3"/>
  <pageSetup scale="7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31"/>
  <sheetViews>
    <sheetView view="pageBreakPreview" zoomScale="110" zoomScaleNormal="100" zoomScaleSheetLayoutView="110" workbookViewId="0">
      <selection activeCell="A2" sqref="A2:F2"/>
    </sheetView>
  </sheetViews>
  <sheetFormatPr defaultRowHeight="12.75"/>
  <cols>
    <col min="1" max="1" width="6.28515625" style="31" customWidth="1"/>
    <col min="2" max="2" width="21.5703125" style="31" customWidth="1"/>
    <col min="3" max="3" width="54.42578125" style="31" customWidth="1"/>
    <col min="4" max="4" width="20.140625" style="47" customWidth="1"/>
    <col min="5" max="5" width="20.140625" style="48" customWidth="1"/>
    <col min="6" max="6" width="20.140625" style="47" customWidth="1"/>
    <col min="7" max="16384" width="9.140625" style="31"/>
  </cols>
  <sheetData>
    <row r="1" spans="1:12" s="13" customFormat="1" ht="26.25" customHeight="1">
      <c r="A1" s="255" t="s">
        <v>132</v>
      </c>
      <c r="B1" s="255"/>
      <c r="C1" s="255"/>
      <c r="D1" s="255"/>
      <c r="E1" s="255"/>
      <c r="F1" s="255"/>
      <c r="G1" s="77"/>
      <c r="H1" s="77"/>
      <c r="I1" s="77"/>
      <c r="J1" s="77"/>
      <c r="K1" s="77"/>
      <c r="L1" s="77"/>
    </row>
    <row r="2" spans="1:12" ht="93.75" customHeight="1">
      <c r="A2" s="292" t="s">
        <v>50</v>
      </c>
      <c r="B2" s="292"/>
      <c r="C2" s="292"/>
      <c r="D2" s="292"/>
      <c r="E2" s="292"/>
      <c r="F2" s="292"/>
    </row>
    <row r="3" spans="1:12" ht="13.5" thickBot="1">
      <c r="B3" s="315" t="s">
        <v>155</v>
      </c>
      <c r="C3" s="315"/>
      <c r="D3" s="315"/>
      <c r="E3" s="315"/>
      <c r="F3" s="315"/>
    </row>
    <row r="4" spans="1:12" s="32" customFormat="1" ht="15.75" customHeight="1">
      <c r="A4" s="316" t="s">
        <v>39</v>
      </c>
      <c r="B4" s="282" t="s">
        <v>46</v>
      </c>
      <c r="C4" s="282" t="s">
        <v>47</v>
      </c>
      <c r="D4" s="282" t="s">
        <v>48</v>
      </c>
      <c r="E4" s="319" t="s">
        <v>154</v>
      </c>
      <c r="F4" s="283" t="s">
        <v>49</v>
      </c>
    </row>
    <row r="5" spans="1:12" s="32" customFormat="1" ht="22.5" customHeight="1">
      <c r="A5" s="317"/>
      <c r="B5" s="318"/>
      <c r="C5" s="318"/>
      <c r="D5" s="318"/>
      <c r="E5" s="320"/>
      <c r="F5" s="321"/>
    </row>
    <row r="6" spans="1:12" ht="18.75" customHeight="1">
      <c r="A6" s="33"/>
      <c r="B6" s="34"/>
      <c r="C6" s="35"/>
      <c r="D6" s="35"/>
      <c r="E6" s="36"/>
      <c r="F6" s="37"/>
    </row>
    <row r="7" spans="1:12">
      <c r="A7" s="38"/>
      <c r="B7" s="39"/>
      <c r="C7" s="39"/>
      <c r="D7" s="40"/>
      <c r="E7" s="41"/>
      <c r="F7" s="42"/>
    </row>
    <row r="8" spans="1:12">
      <c r="A8" s="38"/>
      <c r="B8" s="39"/>
      <c r="C8" s="39"/>
      <c r="D8" s="40"/>
      <c r="E8" s="41"/>
      <c r="F8" s="42"/>
    </row>
    <row r="9" spans="1:12">
      <c r="A9" s="38"/>
      <c r="B9" s="39"/>
      <c r="C9" s="39"/>
      <c r="D9" s="40"/>
      <c r="E9" s="41"/>
      <c r="F9" s="42"/>
    </row>
    <row r="10" spans="1:12">
      <c r="A10" s="38"/>
      <c r="B10" s="39"/>
      <c r="C10" s="39"/>
      <c r="D10" s="40"/>
      <c r="E10" s="41"/>
      <c r="F10" s="42"/>
    </row>
    <row r="11" spans="1:12">
      <c r="A11" s="38"/>
      <c r="B11" s="39"/>
      <c r="C11" s="39"/>
      <c r="D11" s="40"/>
      <c r="E11" s="41"/>
      <c r="F11" s="42"/>
    </row>
    <row r="12" spans="1:12">
      <c r="A12" s="38"/>
      <c r="B12" s="39"/>
      <c r="C12" s="39"/>
      <c r="D12" s="40"/>
      <c r="E12" s="41"/>
      <c r="F12" s="42"/>
    </row>
    <row r="13" spans="1:12">
      <c r="A13" s="38"/>
      <c r="B13" s="39"/>
      <c r="C13" s="39"/>
      <c r="D13" s="40"/>
      <c r="E13" s="41"/>
      <c r="F13" s="42"/>
    </row>
    <row r="14" spans="1:12">
      <c r="A14" s="38"/>
      <c r="B14" s="39"/>
      <c r="C14" s="39"/>
      <c r="D14" s="40"/>
      <c r="E14" s="41"/>
      <c r="F14" s="42"/>
    </row>
    <row r="15" spans="1:12">
      <c r="A15" s="38"/>
      <c r="B15" s="39"/>
      <c r="C15" s="39"/>
      <c r="D15" s="40"/>
      <c r="E15" s="41"/>
      <c r="F15" s="42"/>
    </row>
    <row r="16" spans="1:12">
      <c r="A16" s="38"/>
      <c r="B16" s="39"/>
      <c r="C16" s="39"/>
      <c r="D16" s="40"/>
      <c r="E16" s="41"/>
      <c r="F16" s="42"/>
    </row>
    <row r="17" spans="1:6">
      <c r="A17" s="38"/>
      <c r="B17" s="39"/>
      <c r="C17" s="39"/>
      <c r="D17" s="40"/>
      <c r="E17" s="41"/>
      <c r="F17" s="42"/>
    </row>
    <row r="18" spans="1:6">
      <c r="A18" s="38"/>
      <c r="B18" s="39"/>
      <c r="C18" s="39"/>
      <c r="D18" s="40"/>
      <c r="E18" s="41"/>
      <c r="F18" s="42"/>
    </row>
    <row r="19" spans="1:6">
      <c r="A19" s="38"/>
      <c r="B19" s="39"/>
      <c r="C19" s="39"/>
      <c r="D19" s="40"/>
      <c r="E19" s="41"/>
      <c r="F19" s="42"/>
    </row>
    <row r="20" spans="1:6">
      <c r="A20" s="38"/>
      <c r="B20" s="39"/>
      <c r="C20" s="39"/>
      <c r="D20" s="40"/>
      <c r="E20" s="41"/>
      <c r="F20" s="42"/>
    </row>
    <row r="21" spans="1:6">
      <c r="A21" s="38"/>
      <c r="B21" s="39"/>
      <c r="C21" s="39"/>
      <c r="D21" s="40"/>
      <c r="E21" s="41"/>
      <c r="F21" s="42"/>
    </row>
    <row r="22" spans="1:6">
      <c r="A22" s="38"/>
      <c r="B22" s="39"/>
      <c r="C22" s="39"/>
      <c r="D22" s="40"/>
      <c r="E22" s="41"/>
      <c r="F22" s="42"/>
    </row>
    <row r="23" spans="1:6">
      <c r="A23" s="38"/>
      <c r="B23" s="39"/>
      <c r="C23" s="39"/>
      <c r="D23" s="40"/>
      <c r="E23" s="41"/>
      <c r="F23" s="42"/>
    </row>
    <row r="24" spans="1:6">
      <c r="A24" s="38"/>
      <c r="B24" s="39"/>
      <c r="C24" s="39"/>
      <c r="D24" s="40"/>
      <c r="E24" s="41"/>
      <c r="F24" s="42"/>
    </row>
    <row r="25" spans="1:6">
      <c r="A25" s="38"/>
      <c r="B25" s="39"/>
      <c r="C25" s="39"/>
      <c r="D25" s="40"/>
      <c r="E25" s="41"/>
      <c r="F25" s="42"/>
    </row>
    <row r="26" spans="1:6">
      <c r="A26" s="38"/>
      <c r="B26" s="39"/>
      <c r="C26" s="39"/>
      <c r="D26" s="40"/>
      <c r="E26" s="41"/>
      <c r="F26" s="42"/>
    </row>
    <row r="27" spans="1:6">
      <c r="A27" s="38"/>
      <c r="B27" s="39"/>
      <c r="C27" s="39"/>
      <c r="D27" s="40"/>
      <c r="E27" s="41"/>
      <c r="F27" s="42"/>
    </row>
    <row r="28" spans="1:6">
      <c r="A28" s="38"/>
      <c r="B28" s="39"/>
      <c r="C28" s="39"/>
      <c r="D28" s="40"/>
      <c r="E28" s="41"/>
      <c r="F28" s="42"/>
    </row>
    <row r="29" spans="1:6">
      <c r="A29" s="38"/>
      <c r="B29" s="39"/>
      <c r="C29" s="39"/>
      <c r="D29" s="40"/>
      <c r="E29" s="41"/>
      <c r="F29" s="42"/>
    </row>
    <row r="30" spans="1:6" s="46" customFormat="1" ht="15.75" customHeight="1" thickBot="1">
      <c r="A30" s="43"/>
      <c r="B30" s="314" t="s">
        <v>45</v>
      </c>
      <c r="C30" s="314"/>
      <c r="D30" s="314"/>
      <c r="E30" s="44">
        <f>SUM(E6:E29)</f>
        <v>0</v>
      </c>
      <c r="F30" s="45">
        <f>SUM(F6:F29)</f>
        <v>0</v>
      </c>
    </row>
    <row r="31" spans="1:6" ht="55.5" customHeight="1">
      <c r="A31" s="312" t="s">
        <v>156</v>
      </c>
      <c r="B31" s="313"/>
      <c r="C31" s="313"/>
      <c r="D31" s="313"/>
      <c r="E31" s="313"/>
      <c r="F31" s="313"/>
    </row>
  </sheetData>
  <mergeCells count="11">
    <mergeCell ref="A31:F31"/>
    <mergeCell ref="A1:F1"/>
    <mergeCell ref="B30:D30"/>
    <mergeCell ref="A2:F2"/>
    <mergeCell ref="B3:F3"/>
    <mergeCell ref="A4:A5"/>
    <mergeCell ref="B4:B5"/>
    <mergeCell ref="C4:C5"/>
    <mergeCell ref="D4:D5"/>
    <mergeCell ref="E4:E5"/>
    <mergeCell ref="F4:F5"/>
  </mergeCells>
  <printOptions horizontalCentered="1"/>
  <pageMargins left="0.7" right="0.7" top="0.75" bottom="0.75" header="0.3" footer="0.3"/>
  <pageSetup scale="8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16</vt:i4>
      </vt:variant>
    </vt:vector>
  </HeadingPairs>
  <TitlesOfParts>
    <vt:vector size="33" baseType="lpstr">
      <vt:lpstr>4-1</vt:lpstr>
      <vt:lpstr>4-2</vt:lpstr>
      <vt:lpstr>4-3</vt:lpstr>
      <vt:lpstr>4-4</vt:lpstr>
      <vt:lpstr>5-1 და 5-2 ა</vt:lpstr>
      <vt:lpstr>5-1 და 5-2 ბ</vt:lpstr>
      <vt:lpstr>5-3</vt:lpstr>
      <vt:lpstr>5-4</vt:lpstr>
      <vt:lpstr>5-5</vt:lpstr>
      <vt:lpstr>5-6</vt:lpstr>
      <vt:lpstr>5-7</vt:lpstr>
      <vt:lpstr>5-8</vt:lpstr>
      <vt:lpstr>5-9</vt:lpstr>
      <vt:lpstr>5-10</vt:lpstr>
      <vt:lpstr>5-11</vt:lpstr>
      <vt:lpstr>5-12</vt:lpstr>
      <vt:lpstr>Sheet1</vt:lpstr>
      <vt:lpstr>'4-1'!Print_Area</vt:lpstr>
      <vt:lpstr>'4-2'!Print_Area</vt:lpstr>
      <vt:lpstr>'4-3'!Print_Area</vt:lpstr>
      <vt:lpstr>'4-4'!Print_Area</vt:lpstr>
      <vt:lpstr>'5-1 და 5-2 ა'!Print_Area</vt:lpstr>
      <vt:lpstr>'5-1 და 5-2 ბ'!Print_Area</vt:lpstr>
      <vt:lpstr>'5-10'!Print_Area</vt:lpstr>
      <vt:lpstr>'5-11'!Print_Area</vt:lpstr>
      <vt:lpstr>'5-12'!Print_Area</vt:lpstr>
      <vt:lpstr>'5-3'!Print_Area</vt:lpstr>
      <vt:lpstr>'5-4'!Print_Area</vt:lpstr>
      <vt:lpstr>'5-5'!Print_Area</vt:lpstr>
      <vt:lpstr>'5-6'!Print_Area</vt:lpstr>
      <vt:lpstr>'5-7'!Print_Area</vt:lpstr>
      <vt:lpstr>'5-8'!Print_Area</vt:lpstr>
      <vt:lpstr>'5-9'!Print_Area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nato tatishvili</dc:creator>
  <cp:lastModifiedBy>Irine Arakhamia</cp:lastModifiedBy>
  <cp:lastPrinted>2014-07-28T11:44:39Z</cp:lastPrinted>
  <dcterms:created xsi:type="dcterms:W3CDTF">2009-04-27T08:15:56Z</dcterms:created>
  <dcterms:modified xsi:type="dcterms:W3CDTF">2014-07-31T06:39:59Z</dcterms:modified>
</cp:coreProperties>
</file>